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pivotCache/pivotCacheDefinition8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Examen AUI\242 Deportes facturacion y presupuestos\"/>
    </mc:Choice>
  </mc:AlternateContent>
  <xr:revisionPtr revIDLastSave="0" documentId="13_ncr:1_{083B0136-B6D0-4070-AD6A-F64AD08AF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a de ventas" sheetId="1" r:id="rId1"/>
    <sheet name="Seguimiento del presupuesto" sheetId="3" r:id="rId2"/>
    <sheet name="Analitica de ventas 1 Verde" sheetId="4" r:id="rId3"/>
    <sheet name="Analitica de ventas 2 Rojo" sheetId="5" r:id="rId4"/>
    <sheet name="Hoja2" sheetId="2" state="hidden" r:id="rId5"/>
  </sheets>
  <definedNames>
    <definedName name="_xlcn.WorksheetConnection_Modelo1Solucion.xlsxMisMedidas" hidden="1">MisMedidas[]</definedName>
    <definedName name="SegmentaciónDeDatos_Jerarquía_de_fechas">#N/A</definedName>
    <definedName name="SegmentaciónDeDatos_Jerarquía_de_fechas1">#N/A</definedName>
    <definedName name="SegmentaciónDeDatos_Jerarquía_de_fechas2">#N/A</definedName>
    <definedName name="Timeline_Date">#N/A</definedName>
  </definedNames>
  <calcPr calcId="191029"/>
  <pivotCaches>
    <pivotCache cacheId="0" r:id="rId6"/>
    <pivotCache cacheId="1" r:id="rId7"/>
    <pivotCache cacheId="2" r:id="rId8"/>
    <pivotCache cacheId="3" r:id="rId9"/>
  </pivotCaches>
  <extLst>
    <ext xmlns:x14="http://schemas.microsoft.com/office/spreadsheetml/2009/9/main" uri="{876F7934-8845-4945-9796-88D515C7AA90}">
      <x14:pivotCaches>
        <pivotCache cacheId="4" r:id="rId10"/>
        <pivotCache cacheId="5" r:id="rId11"/>
        <pivotCache cacheId="6" r:id="rId12"/>
      </x14:pivotCaches>
    </ex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7" r:id="rId16"/>
      </x15:timelineCachePivotCaches>
    </ext>
    <ext xmlns:x15="http://schemas.microsoft.com/office/spreadsheetml/2010/11/main" uri="{D0CA8CA8-9F24-4464-BF8E-62219DCF47F9}">
      <x15:timelineCacheRefs>
        <x15:timelineCacheRef r:id="rId17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bjetivos_948591d6-2ae6-4ee0-b9d2-3db8145768f2" name="Objetivos" connection="Consulta - Objetivos"/>
          <x15:modelTable id="Ventas_30cafaf5-c7a7-47ea-931e-bcfa7df817bf" name="Ventas" connection="Consulta - Ventas"/>
          <x15:modelTable id="MisMedidas" name="MisMedidas" connection="WorksheetConnection_Modelo 1 Solucion.xlsx!MisMedidas"/>
          <x15:modelTable id="Calendario" name="Calendario" connection="Conexión"/>
        </x15:modelTables>
        <x15:modelRelationships>
          <x15:modelRelationship fromTable="Objetivos" fromColumn="PresupuestoMes" toTable="Calendario" toColumn="Date"/>
          <x15:modelRelationship fromTable="Ventas" fromColumn="Fecha" toTable="Calendario" toColumn="Dat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24" i="1"/>
  <c r="E25" i="1"/>
  <c r="E26" i="1"/>
  <c r="E27" i="1"/>
  <c r="E28" i="1"/>
  <c r="E29" i="1"/>
  <c r="E30" i="1"/>
  <c r="E31" i="1"/>
  <c r="E32" i="1"/>
  <c r="E33" i="1"/>
  <c r="E23" i="1"/>
  <c r="E36" i="5"/>
  <c r="E35" i="5"/>
  <c r="E34" i="5"/>
  <c r="E33" i="5"/>
  <c r="E32" i="5"/>
  <c r="E31" i="5"/>
  <c r="E30" i="5"/>
  <c r="E29" i="5"/>
  <c r="E28" i="4"/>
  <c r="E27" i="4"/>
  <c r="E26" i="4"/>
  <c r="E25" i="4"/>
  <c r="E24" i="4"/>
  <c r="E23" i="4"/>
  <c r="E22" i="4"/>
  <c r="E2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B6025B-BCD3-4CBE-A188-4F35FCDCD929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6676DE24-9434-4B8B-B94D-5CA0C2E1ABA5}" keepAlive="1" name="Consulta - Conexion Modelo1" description="Conexión a la consulta 'Conexion Modelo1' en el libro." type="5" refreshedVersion="0" background="1">
    <dbPr connection="Provider=Microsoft.Mashup.OleDb.1;Data Source=$Workbook$;Location=&quot;Conexion Modelo1&quot;;Extended Properties=&quot;&quot;" command="SELECT * FROM [Conexion Modelo1]"/>
  </connection>
  <connection id="3" xr16:uid="{19B98381-1AE6-4410-9161-0047F75B8B55}" name="Consulta - Objetivos" description="Conexión a la consulta 'Objetivos' en el libro." type="100" refreshedVersion="8" minRefreshableVersion="5">
    <extLst>
      <ext xmlns:x15="http://schemas.microsoft.com/office/spreadsheetml/2010/11/main" uri="{DE250136-89BD-433C-8126-D09CA5730AF9}">
        <x15:connection id="67d0a8d8-ace6-47e2-8d1c-54bcdbeb427b"/>
      </ext>
    </extLst>
  </connection>
  <connection id="4" xr16:uid="{7A8ADF34-2949-4AB6-8F37-E5D6951C1888}" name="Consulta - Ventas" description="Conexión a la consulta 'Ventas' en el libro." type="100" refreshedVersion="8" minRefreshableVersion="5">
    <extLst>
      <ext xmlns:x15="http://schemas.microsoft.com/office/spreadsheetml/2010/11/main" uri="{DE250136-89BD-433C-8126-D09CA5730AF9}">
        <x15:connection id="4f4c16de-175b-406d-8952-2614da111fb0"/>
      </ext>
    </extLst>
  </connection>
  <connection id="5" xr16:uid="{AE73FDBB-1030-4209-9211-7E26C37C0C0A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6" xr16:uid="{E17C644C-5537-486A-A6F6-59945C450110}" name="WorksheetConnection_Modelo 1 Solucion.xlsx!MisMedidas" type="102" refreshedVersion="8" minRefreshableVersion="5">
    <extLst>
      <ext xmlns:x15="http://schemas.microsoft.com/office/spreadsheetml/2010/11/main" uri="{DE250136-89BD-433C-8126-D09CA5730AF9}">
        <x15:connection id="MisMedidas">
          <x15:rangePr sourceName="_xlcn.WorksheetConnection_Modelo1Solucion.xlsxMisMedidas"/>
        </x15:connection>
      </ext>
    </extLst>
  </connection>
</connections>
</file>

<file path=xl/sharedStrings.xml><?xml version="1.0" encoding="utf-8"?>
<sst xmlns="http://schemas.openxmlformats.org/spreadsheetml/2006/main" count="160" uniqueCount="63">
  <si>
    <t>Medidas_jggomez</t>
  </si>
  <si>
    <t>Total general</t>
  </si>
  <si>
    <t>Nº de operaciones de venta</t>
  </si>
  <si>
    <t>Uds Vendidas</t>
  </si>
  <si>
    <t>Linea de Productos</t>
  </si>
  <si>
    <t>Facturacion de Enero</t>
  </si>
  <si>
    <t>Margen Bruto</t>
  </si>
  <si>
    <t>Facturacion respecto Enero</t>
  </si>
  <si>
    <t>Uds vendidas con margen &gt;=50%</t>
  </si>
  <si>
    <t>Uds vendidas con marge&lt;50%</t>
  </si>
  <si>
    <t>(a)</t>
  </si>
  <si>
    <t>Facturación Total</t>
  </si>
  <si>
    <t>(b)</t>
  </si>
  <si>
    <t xml:space="preserve">(c) </t>
  </si>
  <si>
    <t>Nº de ventas</t>
  </si>
  <si>
    <t>Total de uds vendidas</t>
  </si>
  <si>
    <t>Total Ingresos</t>
  </si>
  <si>
    <t>Total Coste</t>
  </si>
  <si>
    <t>Total Coste o Coste de Ventas</t>
  </si>
  <si>
    <t>(d)</t>
  </si>
  <si>
    <t xml:space="preserve">(d) </t>
  </si>
  <si>
    <t xml:space="preserve">(e) </t>
  </si>
  <si>
    <t>Ingreso Medio Unitario</t>
  </si>
  <si>
    <t>Coste Medio Unitario</t>
  </si>
  <si>
    <t>(f)</t>
  </si>
  <si>
    <t>(g)</t>
  </si>
  <si>
    <t>Margen bruto (c-d)</t>
  </si>
  <si>
    <t>(h)</t>
  </si>
  <si>
    <t>Marg.Bruto/Coste</t>
  </si>
  <si>
    <t>(i)</t>
  </si>
  <si>
    <t>Facturación de Enero</t>
  </si>
  <si>
    <t>(j)</t>
  </si>
  <si>
    <t>(k)</t>
  </si>
  <si>
    <t>Ingreso medio unitario (c/b)</t>
  </si>
  <si>
    <t>Coste medio unitario (d/b)</t>
  </si>
  <si>
    <t>Margen bruto /coste (g/d)</t>
  </si>
  <si>
    <t>Facturación respecto enero (1-(i/c))</t>
  </si>
  <si>
    <t>(l)</t>
  </si>
  <si>
    <t>Analitica de Ventas</t>
  </si>
  <si>
    <t>Ventas Mensuales</t>
  </si>
  <si>
    <t>PrespuestadoMes</t>
  </si>
  <si>
    <t>PresupuestoDesviacion</t>
  </si>
  <si>
    <t>Presupuesto % de Desviación</t>
  </si>
  <si>
    <t>Facturación respecto enero (1-(g/c))</t>
  </si>
  <si>
    <t>Margen bruto /coste (e/d)</t>
  </si>
  <si>
    <t>Fútbol -Baloncesto</t>
  </si>
  <si>
    <t>Otros</t>
  </si>
  <si>
    <t>Buceo</t>
  </si>
  <si>
    <t>Golf</t>
  </si>
  <si>
    <t>Natación</t>
  </si>
  <si>
    <t>Raqueta</t>
  </si>
  <si>
    <t>Running</t>
  </si>
  <si>
    <t>enero</t>
  </si>
  <si>
    <t>febrero</t>
  </si>
  <si>
    <t>marzo</t>
  </si>
  <si>
    <t>abril</t>
  </si>
  <si>
    <t>mayo</t>
  </si>
  <si>
    <t>junio</t>
  </si>
  <si>
    <t>Para Linea Raqueta</t>
  </si>
  <si>
    <r>
      <t>Uds vendidas con</t>
    </r>
    <r>
      <rPr>
        <sz val="8"/>
        <color theme="1"/>
        <rFont val="Calibri"/>
        <family val="2"/>
        <scheme val="minor"/>
      </rPr>
      <t xml:space="preserve"> marg. superior &gt;= 50%</t>
    </r>
  </si>
  <si>
    <r>
      <t xml:space="preserve">Uds vendidas con marg. </t>
    </r>
    <r>
      <rPr>
        <sz val="8"/>
        <color theme="1"/>
        <rFont val="Calibri"/>
        <family val="2"/>
        <scheme val="minor"/>
      </rPr>
      <t>Inferior&lt; 50%</t>
    </r>
  </si>
  <si>
    <r>
      <t>Uds vendidas con</t>
    </r>
    <r>
      <rPr>
        <sz val="8"/>
        <color theme="1"/>
        <rFont val="Calibri"/>
        <family val="2"/>
        <scheme val="minor"/>
      </rPr>
      <t xml:space="preserve"> marg. Inferior&lt; 50%</t>
    </r>
  </si>
  <si>
    <t>Para la linea Raqueta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</si>
</sst>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7" formatCode="#,##0.00\ &quot;€&quot;;\-#,##0.00\ &quot;€&quot;"/>
    <numFmt numFmtId="164" formatCode="#,##0.00\ %;\-#,##0.00\ %;#,##0.00\ %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10" fontId="0" fillId="0" borderId="0" xfId="2" applyNumberFormat="1" applyFont="1"/>
    <xf numFmtId="10" fontId="0" fillId="0" borderId="0" xfId="2" applyNumberFormat="1" applyFont="1" applyAlignment="1">
      <alignment horizontal="center" vertical="center"/>
    </xf>
    <xf numFmtId="3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 indent="1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7" fontId="0" fillId="0" borderId="0" xfId="0" applyNumberFormat="1"/>
    <xf numFmtId="0" fontId="1" fillId="0" borderId="0" xfId="0" applyFont="1"/>
    <xf numFmtId="7" fontId="1" fillId="0" borderId="0" xfId="0" applyNumberFormat="1" applyFont="1"/>
    <xf numFmtId="5" fontId="0" fillId="0" borderId="0" xfId="0" applyNumberFormat="1"/>
    <xf numFmtId="0" fontId="6" fillId="0" borderId="0" xfId="0" applyFont="1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left" vertical="center"/>
    </xf>
    <xf numFmtId="0" fontId="6" fillId="0" borderId="0" xfId="0" applyFont="1"/>
  </cellXfs>
  <cellStyles count="3">
    <cellStyle name="Hipervínculo" xfId="1" builtinId="8"/>
    <cellStyle name="Normal" xfId="0" builtinId="0"/>
    <cellStyle name="Porcentaje" xfId="2" builtinId="5"/>
  </cellStyles>
  <dxfs count="66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rgb="FF92D05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  <alignment horizontal="center"/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2D050"/>
        </patternFill>
      </fill>
      <alignment horizontal="center" vertical="center"/>
    </dxf>
    <dxf>
      <fill>
        <patternFill patternType="solid">
          <bgColor rgb="FF92D050"/>
        </patternFill>
      </fill>
    </dxf>
    <dxf>
      <font>
        <sz val="9"/>
      </font>
    </dxf>
    <dxf>
      <font>
        <sz val="9"/>
      </font>
    </dxf>
    <dxf>
      <font>
        <sz val="9"/>
      </font>
      <alignment horizontal="center" vertical="center"/>
    </dxf>
    <dxf>
      <fill>
        <patternFill patternType="none">
          <bgColor auto="1"/>
        </patternFill>
      </fill>
    </dxf>
    <dxf>
      <alignment horizontal="center"/>
    </dxf>
    <dxf>
      <font>
        <sz val="9"/>
      </font>
      <alignment vertical="center"/>
    </dxf>
    <dxf>
      <alignment horizontal="left"/>
    </dxf>
    <dxf>
      <font>
        <sz val="9"/>
      </font>
      <alignment horizontal="center" vertical="center"/>
    </dxf>
    <dxf>
      <alignment horizontal="center"/>
    </dxf>
    <dxf>
      <alignment vertical="center"/>
    </dxf>
    <dxf>
      <font>
        <sz val="9"/>
      </font>
    </dxf>
    <dxf>
      <alignment vertic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center"/>
    </dxf>
    <dxf>
      <font>
        <sz val="9"/>
      </font>
    </dxf>
    <dxf>
      <font>
        <sz val="9"/>
      </font>
    </dxf>
    <dxf>
      <font>
        <sz val="9"/>
      </font>
      <alignment horizontal="center" vertical="center"/>
    </dxf>
    <dxf>
      <font>
        <sz val="9"/>
      </font>
      <alignment horizontal="center" vertical="center"/>
    </dxf>
    <dxf>
      <alignment horizontal="left"/>
    </dxf>
    <dxf>
      <alignment horizontal="left"/>
    </dxf>
    <dxf>
      <alignment horizontal="center"/>
    </dxf>
    <dxf>
      <alignment horizontal="center"/>
    </dxf>
    <dxf>
      <alignment vertical="center"/>
    </dxf>
    <dxf>
      <font>
        <sz val="8"/>
      </font>
    </dxf>
    <dxf>
      <font>
        <sz val="9"/>
      </font>
      <alignment horizontal="center" vertical="center"/>
    </dxf>
    <dxf>
      <font>
        <sz val="9"/>
      </font>
      <alignment horizontal="center" vertical="center"/>
    </dxf>
    <dxf>
      <alignment horizontal="center"/>
    </dxf>
    <dxf>
      <alignment vertical="center"/>
    </dxf>
    <dxf>
      <font>
        <sz val="9"/>
      </font>
    </dxf>
    <dxf>
      <alignment vertical="center"/>
    </dxf>
    <dxf>
      <alignment horizontal="center"/>
    </dxf>
    <dxf>
      <fill>
        <patternFill patternType="solid">
          <fgColor indexed="64"/>
          <bgColor rgb="FF92D050"/>
        </patternFill>
      </fill>
      <alignment horizontal="center" vertical="center"/>
    </dxf>
    <dxf>
      <font>
        <sz val="9"/>
      </font>
    </dxf>
    <dxf>
      <font>
        <sz val="9"/>
      </font>
    </dxf>
    <dxf>
      <font>
        <sz val="9"/>
      </font>
      <alignment horizontal="center" vertical="center"/>
    </dxf>
    <dxf>
      <font>
        <sz val="9"/>
      </font>
      <alignment horizontal="center" vertical="center"/>
    </dxf>
    <dxf>
      <font>
        <sz val="9"/>
      </font>
      <alignment horizontal="center" vertical="center"/>
    </dxf>
    <dxf>
      <fill>
        <patternFill patternType="none">
          <bgColor auto="1"/>
        </patternFill>
      </fill>
    </dxf>
    <dxf>
      <alignment horizontal="center"/>
    </dxf>
    <dxf>
      <font>
        <sz val="9"/>
      </font>
      <alignment vertical="center"/>
    </dxf>
    <dxf>
      <alignment horizontal="left"/>
    </dxf>
    <dxf>
      <alignment horizontal="center"/>
    </dxf>
    <dxf>
      <alignment vertical="center"/>
    </dxf>
    <dxf>
      <font>
        <sz val="8"/>
      </font>
    </dxf>
    <dxf>
      <font>
        <sz val="9"/>
      </font>
      <alignment horizontal="center" vertical="center"/>
    </dxf>
    <dxf>
      <font>
        <sz val="9"/>
      </font>
      <alignment horizontal="center" vertical="center"/>
    </dxf>
    <dxf>
      <alignment horizontal="center"/>
    </dxf>
    <dxf>
      <alignment vertical="center"/>
    </dxf>
    <dxf>
      <font>
        <sz val="9"/>
      </font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07/relationships/slicerCache" Target="slicerCaches/slicerCache1.xml"/><Relationship Id="rId18" Type="http://schemas.openxmlformats.org/officeDocument/2006/relationships/theme" Target="theme/theme1.xml"/><Relationship Id="rId26" Type="http://schemas.openxmlformats.org/officeDocument/2006/relationships/customXml" Target="../customXml/item3.xml"/><Relationship Id="rId39" Type="http://schemas.openxmlformats.org/officeDocument/2006/relationships/customXml" Target="../customXml/item16.xml"/><Relationship Id="rId21" Type="http://schemas.openxmlformats.org/officeDocument/2006/relationships/sharedStrings" Target="sharedStrings.xml"/><Relationship Id="rId34" Type="http://schemas.openxmlformats.org/officeDocument/2006/relationships/customXml" Target="../customXml/item11.xml"/><Relationship Id="rId42" Type="http://schemas.openxmlformats.org/officeDocument/2006/relationships/customXml" Target="../customXml/item19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8.xml"/><Relationship Id="rId29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24" Type="http://schemas.openxmlformats.org/officeDocument/2006/relationships/customXml" Target="../customXml/item1.xml"/><Relationship Id="rId32" Type="http://schemas.openxmlformats.org/officeDocument/2006/relationships/customXml" Target="../customXml/item9.xml"/><Relationship Id="rId37" Type="http://schemas.openxmlformats.org/officeDocument/2006/relationships/customXml" Target="../customXml/item14.xml"/><Relationship Id="rId40" Type="http://schemas.openxmlformats.org/officeDocument/2006/relationships/customXml" Target="../customXml/item17.xml"/><Relationship Id="rId45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36" Type="http://schemas.openxmlformats.org/officeDocument/2006/relationships/customXml" Target="../customXml/item13.xml"/><Relationship Id="rId10" Type="http://schemas.openxmlformats.org/officeDocument/2006/relationships/pivotCacheDefinition" Target="pivotCache/pivotCacheDefinition5.xml"/><Relationship Id="rId19" Type="http://schemas.openxmlformats.org/officeDocument/2006/relationships/connections" Target="connections.xml"/><Relationship Id="rId31" Type="http://schemas.openxmlformats.org/officeDocument/2006/relationships/customXml" Target="../customXml/item8.xml"/><Relationship Id="rId44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microsoft.com/office/2007/relationships/slicerCache" Target="slicerCaches/slicerCache2.xml"/><Relationship Id="rId22" Type="http://schemas.openxmlformats.org/officeDocument/2006/relationships/powerPivotData" Target="model/item.data"/><Relationship Id="rId27" Type="http://schemas.openxmlformats.org/officeDocument/2006/relationships/customXml" Target="../customXml/item4.xml"/><Relationship Id="rId30" Type="http://schemas.openxmlformats.org/officeDocument/2006/relationships/customXml" Target="../customXml/item7.xml"/><Relationship Id="rId35" Type="http://schemas.openxmlformats.org/officeDocument/2006/relationships/customXml" Target="../customXml/item12.xml"/><Relationship Id="rId43" Type="http://schemas.openxmlformats.org/officeDocument/2006/relationships/customXml" Target="../customXml/item20.xml"/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7.xml"/><Relationship Id="rId17" Type="http://schemas.microsoft.com/office/2011/relationships/timelineCache" Target="timelineCaches/timelineCache1.xml"/><Relationship Id="rId25" Type="http://schemas.openxmlformats.org/officeDocument/2006/relationships/customXml" Target="../customXml/item2.xml"/><Relationship Id="rId33" Type="http://schemas.openxmlformats.org/officeDocument/2006/relationships/customXml" Target="../customXml/item10.xml"/><Relationship Id="rId38" Type="http://schemas.openxmlformats.org/officeDocument/2006/relationships/customXml" Target="../customXml/item15.xml"/><Relationship Id="rId20" Type="http://schemas.openxmlformats.org/officeDocument/2006/relationships/styles" Target="styles.xml"/><Relationship Id="rId41" Type="http://schemas.openxmlformats.org/officeDocument/2006/relationships/customXml" Target="../customXml/item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695323</xdr:colOff>
      <xdr:row>13</xdr:row>
      <xdr:rowOff>85726</xdr:rowOff>
    </xdr:from>
    <xdr:to>
      <xdr:col>11</xdr:col>
      <xdr:colOff>952500</xdr:colOff>
      <xdr:row>18</xdr:row>
      <xdr:rowOff>123826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Mes">
              <a:extLst>
                <a:ext uri="{FF2B5EF4-FFF2-40B4-BE49-F238E27FC236}">
                  <a16:creationId xmlns:a16="http://schemas.microsoft.com/office/drawing/2014/main" id="{5F89537B-2846-6E3F-6608-7AC954941E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86173" y="2562226"/>
              <a:ext cx="5600702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409576</xdr:colOff>
      <xdr:row>10</xdr:row>
      <xdr:rowOff>19050</xdr:rowOff>
    </xdr:from>
    <xdr:to>
      <xdr:col>5</xdr:col>
      <xdr:colOff>857251</xdr:colOff>
      <xdr:row>17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">
              <a:extLst>
                <a:ext uri="{FF2B5EF4-FFF2-40B4-BE49-F238E27FC236}">
                  <a16:creationId xmlns:a16="http://schemas.microsoft.com/office/drawing/2014/main" id="{E688A2AA-6104-EC57-D60A-73141EFEB2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6" y="1924050"/>
              <a:ext cx="54483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581023</xdr:colOff>
      <xdr:row>12</xdr:row>
      <xdr:rowOff>104776</xdr:rowOff>
    </xdr:from>
    <xdr:to>
      <xdr:col>9</xdr:col>
      <xdr:colOff>762000</xdr:colOff>
      <xdr:row>17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 1">
              <a:extLst>
                <a:ext uri="{FF2B5EF4-FFF2-40B4-BE49-F238E27FC236}">
                  <a16:creationId xmlns:a16="http://schemas.microsoft.com/office/drawing/2014/main" id="{877DBA3B-DDC7-4866-9ED2-653D62F24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3" y="2390776"/>
              <a:ext cx="4953002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523873</xdr:colOff>
      <xdr:row>12</xdr:row>
      <xdr:rowOff>123826</xdr:rowOff>
    </xdr:from>
    <xdr:to>
      <xdr:col>9</xdr:col>
      <xdr:colOff>914400</xdr:colOff>
      <xdr:row>17</xdr:row>
      <xdr:rowOff>161926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 2">
              <a:extLst>
                <a:ext uri="{FF2B5EF4-FFF2-40B4-BE49-F238E27FC236}">
                  <a16:creationId xmlns:a16="http://schemas.microsoft.com/office/drawing/2014/main" id="{EBBFFC13-412D-416D-92BE-58E4488B1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1698" y="2409826"/>
              <a:ext cx="5314952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1856597225" backgroundQuery="1" createdVersion="8" refreshedVersion="8" minRefreshableVersion="3" recordCount="0" supportSubquery="1" supportAdvancedDrill="1" xr:uid="{D11C5FD8-DCD4-4F13-8A0F-70383E72E5A3}">
  <cacheSource type="external" connectionId="5"/>
  <cacheFields count="14">
    <cacheField name="[Ventas].[Linea].[Linea]" caption="Linea" numFmtId="0" hierarchy="13" level="1">
      <sharedItems count="4">
        <s v="Fútbol -Baloncesto"/>
        <s v="Otros"/>
        <s v="Raqueta"/>
        <s v="Running"/>
      </sharedItems>
    </cacheField>
    <cacheField name="[Measures].[Nº de Vtas]" caption="Nº de Vtas" numFmtId="0" hierarchy="24" level="32767"/>
    <cacheField name="[Measures].[Uds Vendidas]" caption="Uds Vendidas" numFmtId="0" hierarchy="25" level="32767"/>
    <cacheField name="[Measures].[Facturación Total]" caption="Facturación Total" numFmtId="0" hierarchy="26" level="32767"/>
    <cacheField name="[Ventas].[Familia].[Familia]" caption="Familia" numFmtId="0" hierarchy="14" level="1">
      <sharedItems count="3">
        <s v="Buceo"/>
        <s v="Golf"/>
        <s v="Natación"/>
      </sharedItems>
    </cacheField>
    <cacheField name="[Calendario].[Date].[Date]" caption="Date" numFmtId="0" level="1">
      <sharedItems containsSemiMixedTypes="0" containsNonDate="0" containsString="0"/>
    </cacheField>
    <cacheField name="[Measures].[Total Coste]" caption="Total Coste" numFmtId="0" hierarchy="28" level="32767"/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Measures].[Ingreso Medio Unitario]" caption="Ingreso Medio Unitario" numFmtId="0" hierarchy="27" level="32767"/>
    <cacheField name="[Measures].[Coste Medio Unitario]" caption="Coste Medio Unitario" numFmtId="0" hierarchy="36" level="32767"/>
    <cacheField name="[Measures].[Facturacion de Enero]" caption="Facturacion de Enero" numFmtId="0" hierarchy="32" level="32767"/>
    <cacheField name="[Measures].[Facturacion respecto Enero]" caption="Facturacion respecto Enero" numFmtId="0" hierarchy="33" level="32767"/>
  </cacheFields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7"/>
        <fieldUsage x="8"/>
        <fieldUsage x="9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2" memberValueDatatype="130" unbalanced="0">
      <fieldsUsage count="2">
        <fieldUsage x="-1"/>
        <fieldUsage x="0"/>
      </fieldsUsage>
    </cacheHierarchy>
    <cacheHierarchy uniqueName="[Ventas].[Familia]" caption="Familia" attribute="1" defaultMemberUniqueName="[Ventas].[Familia].[All]" allUniqueName="[Ventas].[Familia].[All]" dimensionUniqueName="[Ventas]" displayFolder="" count="2" memberValueDatatype="130" unbalanced="0">
      <fieldsUsage count="2">
        <fieldUsage x="-1"/>
        <fieldUsage x="4"/>
      </fieldsUsage>
    </cacheHierarchy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 oneField="1">
      <fieldsUsage count="1">
        <fieldUsage x="1"/>
      </fieldsUsage>
    </cacheHierarchy>
    <cacheHierarchy uniqueName="[Measures].[Uds Vendidas]" caption="Uds Vendidas" measure="1" displayFolder="" measureGroup="MisMedidas" count="0" oneField="1">
      <fieldsUsage count="1">
        <fieldUsage x="2"/>
      </fieldsUsage>
    </cacheHierarchy>
    <cacheHierarchy uniqueName="[Measures].[Facturación Total]" caption="Facturación Total" measure="1" displayFolder="" measureGroup="MisMedidas" count="0" oneField="1">
      <fieldsUsage count="1">
        <fieldUsage x="3"/>
      </fieldsUsage>
    </cacheHierarchy>
    <cacheHierarchy uniqueName="[Measures].[Ingreso Medio Unitario]" caption="Ingreso Medio Unitario" measure="1" displayFolder="" measureGroup="MisMedidas" count="0" oneField="1">
      <fieldsUsage count="1">
        <fieldUsage x="10"/>
      </fieldsUsage>
    </cacheHierarchy>
    <cacheHierarchy uniqueName="[Measures].[Total Coste]" caption="Total Coste" measure="1" displayFolder="" measureGroup="MisMedidas" count="0" oneField="1">
      <fieldsUsage count="1">
        <fieldUsage x="6"/>
      </fieldsUsage>
    </cacheHierarchy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 oneField="1">
      <fieldsUsage count="1">
        <fieldUsage x="12"/>
      </fieldsUsage>
    </cacheHierarchy>
    <cacheHierarchy uniqueName="[Measures].[Facturacion respecto Enero]" caption="Facturacion respecto Enero" measure="1" displayFolder="" measureGroup="MisMedidas" count="0" oneField="1">
      <fieldsUsage count="1">
        <fieldUsage x="13"/>
      </fieldsUsage>
    </cacheHierarchy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 oneField="1">
      <fieldsUsage count="1">
        <fieldUsage x="11"/>
      </fieldsUsage>
    </cacheHierarchy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dimensions count="5">
    <dimension name="Calendario" uniqueName="[Calendario]" caption="Calendario"/>
    <dimension measure="1" name="Measures" uniqueName="[Measures]" caption="Measures"/>
    <dimension name="MisMedidas" uniqueName="[MisMedidas]" caption="MisMedidas"/>
    <dimension name="Objetivos" uniqueName="[Objetivos]" caption="Objetivos"/>
    <dimension name="Ventas" uniqueName="[Ventas]" caption="Ventas"/>
  </dimensions>
  <measureGroups count="4">
    <measureGroup name="Calendario" caption="Calendario"/>
    <measureGroup name="MisMedidas" caption="MisMedidas"/>
    <measureGroup name="Objetivos" caption="Objetivos"/>
    <measureGroup name="Ventas" caption="Ventas"/>
  </measureGroups>
  <maps count="6">
    <map measureGroup="0" dimension="0"/>
    <map measureGroup="1" dimension="2"/>
    <map measureGroup="2" dimension="0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3080787039" backgroundQuery="1" createdVersion="8" refreshedVersion="8" minRefreshableVersion="3" recordCount="0" supportSubquery="1" supportAdvancedDrill="1" xr:uid="{C0B7D32D-B2D3-4359-9E00-53418D4BF2B9}">
  <cacheSource type="external" connectionId="5"/>
  <cacheFields count="14">
    <cacheField name="[Ventas].[Linea].[Linea]" caption="Linea" numFmtId="0" hierarchy="13" level="1">
      <sharedItems count="4">
        <s v="Fútbol -Baloncesto"/>
        <s v="Otros"/>
        <s v="Raqueta"/>
        <s v="Running"/>
      </sharedItems>
    </cacheField>
    <cacheField name="[Measures].[Nº de Vtas]" caption="Nº de Vtas" numFmtId="0" hierarchy="24" level="32767"/>
    <cacheField name="[Measures].[Uds Vendidas]" caption="Uds Vendidas" numFmtId="0" hierarchy="25" level="32767"/>
    <cacheField name="[Measures].[Facturación Total]" caption="Facturación Total" numFmtId="0" hierarchy="26" level="32767"/>
    <cacheField name="[Ventas].[Familia].[Familia]" caption="Familia" numFmtId="0" hierarchy="14" level="1">
      <sharedItems count="3">
        <s v="Buceo"/>
        <s v="Golf"/>
        <s v="Natación"/>
      </sharedItems>
    </cacheField>
    <cacheField name="[Calendario].[Date].[Date]" caption="Date" numFmtId="0" level="1">
      <sharedItems containsSemiMixedTypes="0" containsNonDate="0" containsString="0"/>
    </cacheField>
    <cacheField name="[Measures].[Total Coste]" caption="Total Coste" numFmtId="0" hierarchy="28" level="32767"/>
    <cacheField name="[Measures].[Margen Bruto]" caption="Margen Bruto" numFmtId="0" hierarchy="29" level="32767"/>
    <cacheField name="[Measures].[Marg.Bruto/Coste]" caption="Marg.Bruto/Coste" numFmtId="0" hierarchy="30" level="32767"/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Measures].[Uds vendidas con margen &gt;=50%]" caption="Uds vendidas con margen &gt;=50%" numFmtId="0" hierarchy="34" level="32767"/>
    <cacheField name="[Measures].[Uds vendidas con marge&lt;50%]" caption="Uds vendidas con marge&lt;50%" numFmtId="0" hierarchy="35" level="32767"/>
  </cacheFields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9"/>
        <fieldUsage x="10"/>
        <fieldUsage x="11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2" memberValueDatatype="130" unbalanced="0">
      <fieldsUsage count="2">
        <fieldUsage x="-1"/>
        <fieldUsage x="0"/>
      </fieldsUsage>
    </cacheHierarchy>
    <cacheHierarchy uniqueName="[Ventas].[Familia]" caption="Familia" attribute="1" defaultMemberUniqueName="[Ventas].[Familia].[All]" allUniqueName="[Ventas].[Familia].[All]" dimensionUniqueName="[Ventas]" displayFolder="" count="2" memberValueDatatype="130" unbalanced="0">
      <fieldsUsage count="2">
        <fieldUsage x="-1"/>
        <fieldUsage x="4"/>
      </fieldsUsage>
    </cacheHierarchy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 oneField="1">
      <fieldsUsage count="1">
        <fieldUsage x="1"/>
      </fieldsUsage>
    </cacheHierarchy>
    <cacheHierarchy uniqueName="[Measures].[Uds Vendidas]" caption="Uds Vendidas" measure="1" displayFolder="" measureGroup="MisMedidas" count="0" oneField="1">
      <fieldsUsage count="1">
        <fieldUsage x="2"/>
      </fieldsUsage>
    </cacheHierarchy>
    <cacheHierarchy uniqueName="[Measures].[Facturación Total]" caption="Facturación Total" measure="1" displayFolder="" measureGroup="MisMedidas" count="0" oneField="1">
      <fieldsUsage count="1">
        <fieldUsage x="3"/>
      </fieldsUsage>
    </cacheHierarchy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 oneField="1">
      <fieldsUsage count="1">
        <fieldUsage x="6"/>
      </fieldsUsage>
    </cacheHierarchy>
    <cacheHierarchy uniqueName="[Measures].[Margen Bruto]" caption="Margen Bruto" measure="1" displayFolder="" measureGroup="MisMedidas" count="0" oneField="1">
      <fieldsUsage count="1">
        <fieldUsage x="7"/>
      </fieldsUsage>
    </cacheHierarchy>
    <cacheHierarchy uniqueName="[Measures].[Marg.Bruto/Coste]" caption="Marg.Bruto/Coste" measure="1" displayFolder="" measureGroup="MisMedidas" count="0" oneField="1">
      <fieldsUsage count="1">
        <fieldUsage x="8"/>
      </fieldsUsage>
    </cacheHierarchy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 oneField="1">
      <fieldsUsage count="1">
        <fieldUsage x="12"/>
      </fieldsUsage>
    </cacheHierarchy>
    <cacheHierarchy uniqueName="[Measures].[Uds vendidas con marge&lt;50%]" caption="Uds vendidas con marge&lt;50%" measure="1" displayFolder="" measureGroup="MisMedidas" count="0" oneField="1">
      <fieldsUsage count="1">
        <fieldUsage x="13"/>
      </fieldsUsage>
    </cacheHierarchy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dimensions count="5">
    <dimension name="Calendario" uniqueName="[Calendario]" caption="Calendario"/>
    <dimension measure="1" name="Measures" uniqueName="[Measures]" caption="Measures"/>
    <dimension name="MisMedidas" uniqueName="[MisMedidas]" caption="MisMedidas"/>
    <dimension name="Objetivos" uniqueName="[Objetivos]" caption="Objetivos"/>
    <dimension name="Ventas" uniqueName="[Ventas]" caption="Ventas"/>
  </dimensions>
  <measureGroups count="4">
    <measureGroup name="Calendario" caption="Calendario"/>
    <measureGroup name="MisMedidas" caption="MisMedidas"/>
    <measureGroup name="Objetivos" caption="Objetivos"/>
    <measureGroup name="Ventas" caption="Ventas"/>
  </measureGroups>
  <maps count="6">
    <map measureGroup="0" dimension="0"/>
    <map measureGroup="1" dimension="2"/>
    <map measureGroup="2" dimension="0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332453704" backgroundQuery="1" createdVersion="8" refreshedVersion="8" minRefreshableVersion="3" recordCount="0" supportSubquery="1" supportAdvancedDrill="1" xr:uid="{17ECCF7F-DCE9-44EC-816E-2C4D777913F1}">
  <cacheSource type="external" connectionId="5"/>
  <cacheFields count="18">
    <cacheField name="[Ventas].[Linea].[Linea]" caption="Linea" numFmtId="0" hierarchy="13" level="1">
      <sharedItems count="4">
        <s v="Fútbol -Baloncesto"/>
        <s v="Otros"/>
        <s v="Raqueta"/>
        <s v="Running"/>
      </sharedItems>
    </cacheField>
    <cacheField name="[Measures].[Nº de Vtas]" caption="Nº de Vtas" numFmtId="0" hierarchy="24" level="32767"/>
    <cacheField name="[Measures].[Uds Vendidas]" caption="Uds Vendidas" numFmtId="0" hierarchy="25" level="32767"/>
    <cacheField name="[Measures].[Facturación Total]" caption="Facturación Total" numFmtId="0" hierarchy="26" level="32767"/>
    <cacheField name="[Ventas].[Familia].[Familia]" caption="Familia" numFmtId="0" hierarchy="14" level="1">
      <sharedItems count="3">
        <s v="Buceo"/>
        <s v="Golf"/>
        <s v="Natación"/>
      </sharedItems>
    </cacheField>
    <cacheField name="[Calendario].[Date].[Date]" caption="Date" numFmtId="0" level="1">
      <sharedItems containsSemiMixedTypes="0" containsNonDate="0" containsString="0"/>
    </cacheField>
    <cacheField name="[Measures].[Total Coste]" caption="Total Coste" numFmtId="0" hierarchy="28" level="32767"/>
    <cacheField name="[Measures].[Margen Bruto]" caption="Margen Bruto" numFmtId="0" hierarchy="29" level="32767"/>
    <cacheField name="[Measures].[Marg.Bruto/Coste]" caption="Marg.Bruto/Coste" numFmtId="0" hierarchy="30" level="32767"/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Measures].[Ingreso Medio Unitario]" caption="Ingreso Medio Unitario" numFmtId="0" hierarchy="27" level="32767"/>
    <cacheField name="[Measures].[Coste Medio Unitario]" caption="Coste Medio Unitario" numFmtId="0" hierarchy="36" level="32767"/>
    <cacheField name="[Measures].[Facturacion de Enero]" caption="Facturacion de Enero" numFmtId="0" hierarchy="32" level="32767"/>
    <cacheField name="[Measures].[Facturacion respecto Enero]" caption="Facturacion respecto Enero" numFmtId="0" hierarchy="33" level="32767"/>
    <cacheField name="[Measures].[Uds vendidas con margen &gt;=50%]" caption="Uds vendidas con margen &gt;=50%" numFmtId="0" hierarchy="34" level="32767"/>
    <cacheField name="[Measures].[Uds vendidas con marge&lt;50%]" caption="Uds vendidas con marge&lt;50%" numFmtId="0" hierarchy="35" level="32767"/>
  </cacheFields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9"/>
        <fieldUsage x="10"/>
        <fieldUsage x="11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2" memberValueDatatype="130" unbalanced="0">
      <fieldsUsage count="2">
        <fieldUsage x="-1"/>
        <fieldUsage x="0"/>
      </fieldsUsage>
    </cacheHierarchy>
    <cacheHierarchy uniqueName="[Ventas].[Familia]" caption="Familia" attribute="1" defaultMemberUniqueName="[Ventas].[Familia].[All]" allUniqueName="[Ventas].[Familia].[All]" dimensionUniqueName="[Ventas]" displayFolder="" count="2" memberValueDatatype="130" unbalanced="0">
      <fieldsUsage count="2">
        <fieldUsage x="-1"/>
        <fieldUsage x="4"/>
      </fieldsUsage>
    </cacheHierarchy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 oneField="1">
      <fieldsUsage count="1">
        <fieldUsage x="1"/>
      </fieldsUsage>
    </cacheHierarchy>
    <cacheHierarchy uniqueName="[Measures].[Uds Vendidas]" caption="Uds Vendidas" measure="1" displayFolder="" measureGroup="MisMedidas" count="0" oneField="1">
      <fieldsUsage count="1">
        <fieldUsage x="2"/>
      </fieldsUsage>
    </cacheHierarchy>
    <cacheHierarchy uniqueName="[Measures].[Facturación Total]" caption="Facturación Total" measure="1" displayFolder="" measureGroup="MisMedidas" count="0" oneField="1">
      <fieldsUsage count="1">
        <fieldUsage x="3"/>
      </fieldsUsage>
    </cacheHierarchy>
    <cacheHierarchy uniqueName="[Measures].[Ingreso Medio Unitario]" caption="Ingreso Medio Unitario" measure="1" displayFolder="" measureGroup="MisMedidas" count="0" oneField="1">
      <fieldsUsage count="1">
        <fieldUsage x="12"/>
      </fieldsUsage>
    </cacheHierarchy>
    <cacheHierarchy uniqueName="[Measures].[Total Coste]" caption="Total Coste" measure="1" displayFolder="" measureGroup="MisMedidas" count="0" oneField="1">
      <fieldsUsage count="1">
        <fieldUsage x="6"/>
      </fieldsUsage>
    </cacheHierarchy>
    <cacheHierarchy uniqueName="[Measures].[Margen Bruto]" caption="Margen Bruto" measure="1" displayFolder="" measureGroup="MisMedidas" count="0" oneField="1">
      <fieldsUsage count="1">
        <fieldUsage x="7"/>
      </fieldsUsage>
    </cacheHierarchy>
    <cacheHierarchy uniqueName="[Measures].[Marg.Bruto/Coste]" caption="Marg.Bruto/Coste" measure="1" displayFolder="" measureGroup="MisMedidas" count="0" oneField="1">
      <fieldsUsage count="1">
        <fieldUsage x="8"/>
      </fieldsUsage>
    </cacheHierarchy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 oneField="1">
      <fieldsUsage count="1">
        <fieldUsage x="14"/>
      </fieldsUsage>
    </cacheHierarchy>
    <cacheHierarchy uniqueName="[Measures].[Facturacion respecto Enero]" caption="Facturacion respecto Enero" measure="1" displayFolder="" measureGroup="MisMedidas" count="0" oneField="1">
      <fieldsUsage count="1">
        <fieldUsage x="15"/>
      </fieldsUsage>
    </cacheHierarchy>
    <cacheHierarchy uniqueName="[Measures].[Uds vendidas con margen &gt;=50%]" caption="Uds vendidas con margen &gt;=50%" measure="1" displayFolder="" measureGroup="MisMedidas" count="0" oneField="1">
      <fieldsUsage count="1">
        <fieldUsage x="16"/>
      </fieldsUsage>
    </cacheHierarchy>
    <cacheHierarchy uniqueName="[Measures].[Uds vendidas con marge&lt;50%]" caption="Uds vendidas con marge&lt;50%" measure="1" displayFolder="" measureGroup="MisMedidas" count="0" oneField="1">
      <fieldsUsage count="1">
        <fieldUsage x="17"/>
      </fieldsUsage>
    </cacheHierarchy>
    <cacheHierarchy uniqueName="[Measures].[Coste Medio Unitario]" caption="Coste Medio Unitario" measure="1" displayFolder="" measureGroup="MisMedidas" count="0" oneField="1">
      <fieldsUsage count="1">
        <fieldUsage x="13"/>
      </fieldsUsage>
    </cacheHierarchy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dimensions count="5">
    <dimension name="Calendario" uniqueName="[Calendario]" caption="Calendario"/>
    <dimension measure="1" name="Measures" uniqueName="[Measures]" caption="Measures"/>
    <dimension name="MisMedidas" uniqueName="[MisMedidas]" caption="MisMedidas"/>
    <dimension name="Objetivos" uniqueName="[Objetivos]" caption="Objetivos"/>
    <dimension name="Ventas" uniqueName="[Ventas]" caption="Ventas"/>
  </dimensions>
  <measureGroups count="4">
    <measureGroup name="Calendario" caption="Calendario"/>
    <measureGroup name="MisMedidas" caption="MisMedidas"/>
    <measureGroup name="Objetivos" caption="Objetivos"/>
    <measureGroup name="Ventas" caption="Ventas"/>
  </measureGroups>
  <maps count="6">
    <map measureGroup="0" dimension="0"/>
    <map measureGroup="1" dimension="2"/>
    <map measureGroup="2" dimension="0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5065624999" backgroundQuery="1" createdVersion="8" refreshedVersion="8" minRefreshableVersion="3" recordCount="0" supportSubquery="1" supportAdvancedDrill="1" xr:uid="{674FE107-C29B-40A2-AE76-647D6D61571C}">
  <cacheSource type="external" connectionId="5"/>
  <cacheFields count="6">
    <cacheField name="[Calendario].[MMM-AAAA].[MMM-AAAA]" caption="MMM-AAAA" numFmtId="0" hierarchy="5" level="1">
      <sharedItems count="6">
        <s v="ene-2024"/>
        <s v="feb-2024"/>
        <s v="mar-2024"/>
        <s v="abr-2024"/>
        <s v="may-2024"/>
        <s v="jun-2024"/>
      </sharedItems>
    </cacheField>
    <cacheField name="[Measures].[PrespuestadoMes]" caption="PrespuestadoMes" numFmtId="0" hierarchy="37" level="32767"/>
    <cacheField name="[Measures].[Facturación Total]" caption="Facturación Total" numFmtId="0" hierarchy="26" level="32767"/>
    <cacheField name="[Measures].[PresupuestoDesviacion]" caption="PresupuestoDesviacion" numFmtId="0" hierarchy="38" level="32767"/>
    <cacheField name="[Measures].[Presupuesto % de Desviación]" caption="Presupuesto % de Desviación" numFmtId="0" hierarchy="39" level="32767"/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</cacheFields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5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0" memberValueDatatype="130" unbalanced="0"/>
    <cacheHierarchy uniqueName="[Ventas].[Familia]" caption="Familia" attribute="1" defaultMemberUniqueName="[Ventas].[Familia].[All]" allUniqueName="[Ventas].[Familia].[All]" dimensionUniqueName="[Ventas]" displayFolder="" count="0" memberValueDatatype="130" unbalanced="0"/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/>
    <cacheHierarchy uniqueName="[Measures].[Uds Vendidas]" caption="Uds Vendidas" measure="1" displayFolder="" measureGroup="MisMedidas" count="0"/>
    <cacheHierarchy uniqueName="[Measures].[Facturación Total]" caption="Facturación Total" measure="1" displayFolder="" measureGroup="MisMedidas" count="0" oneField="1">
      <fieldsUsage count="1">
        <fieldUsage x="2"/>
      </fieldsUsage>
    </cacheHierarchy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/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 oneField="1">
      <fieldsUsage count="1">
        <fieldUsage x="1"/>
      </fieldsUsage>
    </cacheHierarchy>
    <cacheHierarchy uniqueName="[Measures].[PresupuestoDesviacion]" caption="PresupuestoDesviacion" measure="1" displayFolder="" measureGroup="MisMedidas" count="0" oneField="1">
      <fieldsUsage count="1">
        <fieldUsage x="3"/>
      </fieldsUsage>
    </cacheHierarchy>
    <cacheHierarchy uniqueName="[Measures].[Presupuesto % de Desviación]" caption="Presupuesto % de Desviación" measure="1" displayFolder="" measureGroup="MisMedidas" count="0" oneField="1">
      <fieldsUsage count="1">
        <fieldUsage x="4"/>
      </fieldsUsage>
    </cacheHierarchy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dimensions count="5">
    <dimension name="Calendario" uniqueName="[Calendario]" caption="Calendario"/>
    <dimension measure="1" name="Measures" uniqueName="[Measures]" caption="Measures"/>
    <dimension name="MisMedidas" uniqueName="[MisMedidas]" caption="MisMedidas"/>
    <dimension name="Objetivos" uniqueName="[Objetivos]" caption="Objetivos"/>
    <dimension name="Ventas" uniqueName="[Ventas]" caption="Ventas"/>
  </dimensions>
  <measureGroups count="4">
    <measureGroup name="Calendario" caption="Calendario"/>
    <measureGroup name="MisMedidas" caption="MisMedidas"/>
    <measureGroup name="Objetivos" caption="Objetivos"/>
    <measureGroup name="Ventas" caption="Ventas"/>
  </measureGroups>
  <maps count="6">
    <map measureGroup="0" dimension="0"/>
    <map measureGroup="1" dimension="2"/>
    <map measureGroup="2" dimension="0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1849074074" backgroundQuery="1" createdVersion="3" refreshedVersion="8" minRefreshableVersion="3" recordCount="0" supportSubquery="1" supportAdvancedDrill="1" xr:uid="{2CA3508C-29F9-4EF1-AE81-5B780189D88C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0" memberValueDatatype="130" unbalanced="0"/>
    <cacheHierarchy uniqueName="[Ventas].[Familia]" caption="Familia" attribute="1" defaultMemberUniqueName="[Ventas].[Familia].[All]" allUniqueName="[Ventas].[Familia].[All]" dimensionUniqueName="[Ventas]" displayFolder="" count="0" memberValueDatatype="130" unbalanced="0"/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/>
    <cacheHierarchy uniqueName="[Measures].[Uds Vendidas]" caption="Uds Vendidas" measure="1" displayFolder="" measureGroup="MisMedidas" count="0"/>
    <cacheHierarchy uniqueName="[Measures].[Facturación Total]" caption="Facturación Total" measure="1" displayFolder="" measureGroup="MisMedidas" count="0"/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/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93530991"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1854976854" backgroundQuery="1" createdVersion="3" refreshedVersion="8" minRefreshableVersion="3" recordCount="0" supportSubquery="1" supportAdvancedDrill="1" xr:uid="{4214A1B9-FFF3-4D5A-80A8-615A4914B33C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0" memberValueDatatype="130" unbalanced="0"/>
    <cacheHierarchy uniqueName="[Ventas].[Familia]" caption="Familia" attribute="1" defaultMemberUniqueName="[Ventas].[Familia].[All]" allUniqueName="[Ventas].[Familia].[All]" dimensionUniqueName="[Ventas]" displayFolder="" count="0" memberValueDatatype="130" unbalanced="0"/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/>
    <cacheHierarchy uniqueName="[Measures].[Uds Vendidas]" caption="Uds Vendidas" measure="1" displayFolder="" measureGroup="MisMedidas" count="0"/>
    <cacheHierarchy uniqueName="[Measures].[Facturación Total]" caption="Facturación Total" measure="1" displayFolder="" measureGroup="MisMedidas" count="0"/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/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647412285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1858217595" backgroundQuery="1" createdVersion="3" refreshedVersion="8" minRefreshableVersion="3" recordCount="0" supportSubquery="1" supportAdvancedDrill="1" xr:uid="{A401E8CA-A223-4B70-B041-2433980C0C7C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0" memberValueDatatype="130" unbalanced="0"/>
    <cacheHierarchy uniqueName="[Ventas].[Familia]" caption="Familia" attribute="1" defaultMemberUniqueName="[Ventas].[Familia].[All]" allUniqueName="[Ventas].[Familia].[All]" dimensionUniqueName="[Ventas]" displayFolder="" count="0" memberValueDatatype="130" unbalanced="0"/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/>
    <cacheHierarchy uniqueName="[Measures].[Uds Vendidas]" caption="Uds Vendidas" measure="1" displayFolder="" measureGroup="MisMedidas" count="0"/>
    <cacheHierarchy uniqueName="[Measures].[Facturación Total]" caption="Facturación Total" measure="1" displayFolder="" measureGroup="MisMedidas" count="0"/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/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91490426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6.771852662037" backgroundQuery="1" createdVersion="3" refreshedVersion="8" minRefreshableVersion="3" recordCount="0" supportSubquery="1" supportAdvancedDrill="1" xr:uid="{5552E685-2840-46B9-9A6C-FB6373A4140A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Calendario].[Date]" caption="Date" attribute="1" time="1" keyAttribute="1" defaultMemberUniqueName="[Calendario].[Date].[All]" allUniqueName="[Calendario].[Date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MisMedidas].[Medidas_jggomez]" caption="Medidas_jggomez" attribute="1" defaultMemberUniqueName="[MisMedidas].[Medidas_jggomez].[All]" allUniqueName="[MisMedidas].[Medidas_jggomez].[All]" dimensionUniqueName="[MisMedidas]" displayFolder="" count="0" memberValueDatatype="130" unbalanced="0"/>
    <cacheHierarchy uniqueName="[Objetivos].[PresupuestoMes]" caption="PresupuestoMes" attribute="1" time="1" defaultMemberUniqueName="[Objetivos].[PresupuestoMes].[All]" allUniqueName="[Objetivos].[PresupuestoMes].[All]" dimensionUniqueName="[Objetivos]" displayFolder="" count="0" memberValueDatatype="7" unbalanced="0"/>
    <cacheHierarchy uniqueName="[Objetivos].[Monto_Objetivo]" caption="Monto_Objetivo" attribute="1" defaultMemberUniqueName="[Objetivos].[Monto_Objetivo].[All]" allUniqueName="[Objetivos].[Monto_Objetivo].[All]" dimensionUniqueName="[Objetivos]" displayFolder="" count="0" memberValueDatatype="5" unbalanced="0"/>
    <cacheHierarchy uniqueName="[Ventas].[Fecha]" caption="Fecha" attribute="1" time="1" defaultMemberUniqueName="[Ventas].[Fecha].[All]" allUniqueName="[Ventas].[Fecha].[All]" dimensionUniqueName="[Ventas]" displayFolder="" count="0" memberValueDatatype="7" unbalanced="0"/>
    <cacheHierarchy uniqueName="[Ventas].[Factura]" caption="Factura" attribute="1" defaultMemberUniqueName="[Ventas].[Factura].[All]" allUniqueName="[Ventas].[Factura].[All]" dimensionUniqueName="[Ventas]" displayFolder="" count="0" memberValueDatatype="20" unbalanced="0"/>
    <cacheHierarchy uniqueName="[Ventas].[Linea]" caption="Linea" attribute="1" defaultMemberUniqueName="[Ventas].[Linea].[All]" allUniqueName="[Ventas].[Linea].[All]" dimensionUniqueName="[Ventas]" displayFolder="" count="0" memberValueDatatype="130" unbalanced="0"/>
    <cacheHierarchy uniqueName="[Ventas].[Familia]" caption="Familia" attribute="1" defaultMemberUniqueName="[Ventas].[Familia].[All]" allUniqueName="[Ventas].[Familia].[All]" dimensionUniqueName="[Ventas]" displayFolder="" count="0" memberValueDatatype="130" unbalanced="0"/>
    <cacheHierarchy uniqueName="[Ventas].[Cantidad]" caption="Cantidad" attribute="1" defaultMemberUniqueName="[Ventas].[Cantidad].[All]" allUniqueName="[Ventas].[Cantidad].[All]" dimensionUniqueName="[Ventas]" displayFolder="" count="0" memberValueDatatype="20" unbalanced="0"/>
    <cacheHierarchy uniqueName="[Ventas].[Cliente]" caption="Cliente" attribute="1" defaultMemberUniqueName="[Ventas].[Cliente].[All]" allUniqueName="[Ventas].[Cliente].[All]" dimensionUniqueName="[Ventas]" displayFolder="" count="0" memberValueDatatype="130" unbalanced="0"/>
    <cacheHierarchy uniqueName="[Ventas].[Ventas]" caption="Ventas" attribute="1" defaultMemberUniqueName="[Ventas].[Ventas].[All]" allUniqueName="[Ventas].[Ventas].[All]" dimensionUniqueName="[Ventas]" displayFolder="" count="0" memberValueDatatype="5" unbalanced="0"/>
    <cacheHierarchy uniqueName="[Ventas].[Costos]" caption="Costos" attribute="1" defaultMemberUniqueName="[Ventas].[Costos].[All]" allUniqueName="[Ventas].[Costos].[All]" dimensionUniqueName="[Ventas]" displayFolder="" count="0" memberValueDatatype="5" unbalanced="0"/>
    <cacheHierarchy uniqueName="[Ventas].[Proveedor]" caption="Proveedor" attribute="1" defaultMemberUniqueName="[Ventas].[Proveedor].[All]" allUniqueName="[Ventas].[Proveedor].[All]" dimensionUniqueName="[Ventas]" displayFolder="" count="0" memberValueDatatype="130" unbalanced="0"/>
    <cacheHierarchy uniqueName="[Ventas].[Unidades Vendidas]" caption="Unidades Vendidas" attribute="1" defaultMemberUniqueName="[Ventas].[Unidades Vendidas].[All]" allUniqueName="[Ventas].[Unidades Vendidas].[All]" dimensionUniqueName="[Ventas]" displayFolder="" count="0" memberValueDatatype="130" unbalanced="0"/>
    <cacheHierarchy uniqueName="[Measures].[Suma de Cantidad]" caption="Suma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Cantidad]" caption="Promedio de Cantidad" measure="1" displayFolder="" measureGroup="Vent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Ventas]" caption="Suma de Ventas" measure="1" displayFolder="" measureGroup="Venta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Nº de Vtas]" caption="Nº de Vtas" measure="1" displayFolder="" measureGroup="MisMedidas" count="0"/>
    <cacheHierarchy uniqueName="[Measures].[Uds Vendidas]" caption="Uds Vendidas" measure="1" displayFolder="" measureGroup="MisMedidas" count="0"/>
    <cacheHierarchy uniqueName="[Measures].[Facturación Total]" caption="Facturación Total" measure="1" displayFolder="" measureGroup="MisMedidas" count="0"/>
    <cacheHierarchy uniqueName="[Measures].[Ingreso Medio Unitario]" caption="Ingreso Medio Unitario" measure="1" displayFolder="" measureGroup="MisMedidas" count="0"/>
    <cacheHierarchy uniqueName="[Measures].[Total Coste]" caption="Total Coste" measure="1" displayFolder="" measureGroup="MisMedidas" count="0"/>
    <cacheHierarchy uniqueName="[Measures].[Margen Bruto]" caption="Margen Bruto" measure="1" displayFolder="" measureGroup="MisMedidas" count="0"/>
    <cacheHierarchy uniqueName="[Measures].[Marg.Bruto/Coste]" caption="Marg.Bruto/Coste" measure="1" displayFolder="" measureGroup="MisMedidas" count="0"/>
    <cacheHierarchy uniqueName="[Measures].[% Sobre total de Ingresos]" caption="% Sobre total de Ingresos" measure="1" displayFolder="" measureGroup="MisMedidas" count="0"/>
    <cacheHierarchy uniqueName="[Measures].[Facturacion de Enero]" caption="Facturacion de Enero" measure="1" displayFolder="" measureGroup="MisMedidas" count="0"/>
    <cacheHierarchy uniqueName="[Measures].[Facturacion respecto Enero]" caption="Facturacion respecto Enero" measure="1" displayFolder="" measureGroup="MisMedidas" count="0"/>
    <cacheHierarchy uniqueName="[Measures].[Uds vendidas con margen &gt;=50%]" caption="Uds vendidas con margen &gt;=50%" measure="1" displayFolder="" measureGroup="MisMedidas" count="0"/>
    <cacheHierarchy uniqueName="[Measures].[Uds vendidas con marge&lt;50%]" caption="Uds vendidas con marge&lt;50%" measure="1" displayFolder="" measureGroup="MisMedidas" count="0"/>
    <cacheHierarchy uniqueName="[Measures].[Coste Medio Unitario]" caption="Coste Medio Unitario" measure="1" displayFolder="" measureGroup="MisMedidas" count="0"/>
    <cacheHierarchy uniqueName="[Measures].[PrespuestadoMes]" caption="PrespuestadoMes" measure="1" displayFolder="" measureGroup="MisMedidas" count="0"/>
    <cacheHierarchy uniqueName="[Measures].[PresupuestoDesviacion]" caption="PresupuestoDesviacion" measure="1" displayFolder="" measureGroup="MisMedidas" count="0"/>
    <cacheHierarchy uniqueName="[Measures].[Presupuesto % de Desviación]" caption="Presupuesto % de Desviación" measure="1" displayFolder="" measureGroup="MisMedidas" count="0"/>
    <cacheHierarchy uniqueName="[Measures].[__XL_Count Objetivos]" caption="__XL_Count Objetivos" measure="1" displayFolder="" measureGroup="Objetivos" count="0" hidden="1"/>
    <cacheHierarchy uniqueName="[Measures].[__XL_Count Ventas]" caption="__XL_Count Ventas" measure="1" displayFolder="" measureGroup="Ventas" count="0" hidden="1"/>
    <cacheHierarchy uniqueName="[Measures].[__XL_Count MisMedidas]" caption="__XL_Count MisMedidas" measure="1" displayFolder="" measureGroup="MisMedidas" count="0" hidden="1"/>
    <cacheHierarchy uniqueName="[Measures].[__XL_Count Calendario]" caption="__XL_Count Calendario" measure="1" displayFolder="" measureGroup="Calendario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2942468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CB538-A88B-4B36-A2F8-05CB2792E814}" name="TablaDinámica1" cacheId="2" applyNumberFormats="0" applyBorderFormats="0" applyFontFormats="0" applyPatternFormats="0" applyAlignmentFormats="0" applyWidthHeightFormats="1" dataCaption="Valores" tag="b5031c17-0a7d-4442-81b6-f48b9a763e78" updatedVersion="8" minRefreshableVersion="5" subtotalHiddenItems="1" itemPrintTitles="1" createdVersion="8" indent="0" outline="1" outlineData="1" multipleFieldFilters="0" rowHeaderCaption="Linea de Productos">
  <location ref="C4:O12" firstHeaderRow="0" firstDataRow="1" firstDataCol="1"/>
  <pivotFields count="18">
    <pivotField axis="axisRow" allDrilled="1" subtotalTop="0" showAll="0" defaultSubtotal="0" defaultAttributeDrillState="1">
      <items count="4">
        <item x="2" e="0"/>
        <item x="1"/>
        <item x="0" e="0"/>
        <item x="3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>
      <items count="3">
        <item x="0" e="0"/>
        <item x="1" e="0"/>
        <item x="2" e="0"/>
      </items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2">
    <field x="0"/>
    <field x="4"/>
  </rowFields>
  <rowItems count="8">
    <i>
      <x/>
    </i>
    <i>
      <x v="1"/>
    </i>
    <i r="1">
      <x/>
    </i>
    <i r="1">
      <x v="1"/>
    </i>
    <i r="1">
      <x v="2"/>
    </i>
    <i>
      <x v="2"/>
    </i>
    <i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Nº de ventas" fld="1" subtotal="count" baseField="0" baseItem="0"/>
    <dataField fld="2" subtotal="count" baseField="0" baseItem="0"/>
    <dataField fld="3" subtotal="count" baseField="0" baseItem="0"/>
    <dataField fld="6" subtotal="count" baseField="0" baseItem="0"/>
    <dataField fld="12" subtotal="count" baseField="0" baseItem="0"/>
    <dataField fld="13" subtotal="count" baseField="0" baseItem="0"/>
    <dataField fld="7" subtotal="count" baseField="0" baseItem="0"/>
    <dataField fld="8" subtotal="count" baseField="0" baseItem="0"/>
    <dataField fld="14" subtotal="count" baseField="0" baseItem="0"/>
    <dataField fld="15" subtotal="count" baseField="0" baseItem="0"/>
    <dataField fld="16" subtotal="count" baseField="0" baseItem="0"/>
    <dataField fld="17" subtotal="count" baseField="0" baseItem="0"/>
  </dataFields>
  <formats count="23">
    <format dxfId="6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6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8">
      <pivotArea outline="0" collapsedLevelsAreSubtotals="1" fieldPosition="0"/>
    </format>
    <format dxfId="4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6">
      <pivotArea dataOnly="0" labelOnly="1" outline="0" fieldPosition="0">
        <references count="1">
          <reference field="4294967294" count="2"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Hierarchies count="45">
    <pivotHierarchy dragToData="1"/>
    <pivotHierarchy dragToData="1"/>
    <pivotHierarchy dragToData="1"/>
    <pivotHierarchy multipleItemSelectionAllowed="1">
      <members count="1" level="2">
        <member name="[Calendario].[Jerarquía de fechas].[Mes].&amp;[febrer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Cantidad"/>
    <pivotHierarchy dragToData="1"/>
    <pivotHierarchy dragToRow="0" dragToCol="0" dragToPage="0" dragToData="1" caption="Nº de venta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5" type="dateBetween" evalOrder="-1" id="8" name="[Calendario].[Date]">
      <autoFilter ref="A1">
        <filterColumn colId="0">
          <customFilters and="1">
            <customFilter operator="greaterThanOrEqual" val="45309"/>
            <customFilter operator="lessThanOrEqual" val="4560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3"/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entas]"/>
        <x15:activeTabTopLevelEntity name="[Objetivos]"/>
        <x15:activeTabTopLevelEntity name="[MisMedid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060561-EC0E-45DE-BAE8-4CE82F08173F}" name="TablaDinámica1" cacheId="3" applyNumberFormats="0" applyBorderFormats="0" applyFontFormats="0" applyPatternFormats="0" applyAlignmentFormats="0" applyWidthHeightFormats="1" dataCaption="Valores" tag="6936158b-d79f-4d08-88b4-5be11c7c9379" updatedVersion="8" minRefreshableVersion="5" useAutoFormatting="1" subtotalHiddenItems="1" itemPrintTitles="1" createdVersion="8" indent="0" outline="1" outlineData="1" multipleFieldFilters="0" rowHeaderCaption="Ventas Mensuales">
  <location ref="B2:F9" firstHeaderRow="0" firstDataRow="1" firstDataCol="1"/>
  <pivotFields count="6">
    <pivotField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2" subtotal="count" baseField="0" baseItem="0"/>
    <dataField fld="1" subtotal="count" baseField="0" baseItem="0"/>
    <dataField fld="3" subtotal="count" baseField="0" baseItem="0"/>
    <dataField fld="4" subtotal="count" baseField="0" baseItem="0"/>
  </dataFields>
  <conditionalFormats count="4">
    <conditionalFormat priority="1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5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5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5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5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Hierarchies count="45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0" type="dateBetween" evalOrder="-1" id="7" name="[Calendario].[Date]">
      <autoFilter ref="A1">
        <filterColumn colId="0">
          <customFilters and="1">
            <customFilter operator="greaterThanOrEqual" val="45292"/>
            <customFilter operator="lessThanOrEqual" val="4547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MisMedid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35AFEF-D6F9-4867-BF70-8D7A59350C3D}" name="TablaDinámica1" cacheId="0" applyNumberFormats="0" applyBorderFormats="0" applyFontFormats="0" applyPatternFormats="0" applyAlignmentFormats="0" applyWidthHeightFormats="1" dataCaption="Valores" tag="b5031c17-0a7d-4442-81b6-f48b9a763e78" updatedVersion="8" minRefreshableVersion="5" subtotalHiddenItems="1" itemPrintTitles="1" createdVersion="8" indent="0" outline="1" outlineData="1" multipleFieldFilters="0" rowHeaderCaption="Linea de Productos">
  <location ref="C4:K12" firstHeaderRow="0" firstDataRow="1" firstDataCol="1"/>
  <pivotFields count="14">
    <pivotField axis="axisRow" allDrilled="1" subtotalTop="0" showAll="0" defaultSubtotal="0" defaultAttributeDrillState="1">
      <items count="4">
        <item x="2" e="0"/>
        <item x="1"/>
        <item x="0" e="0"/>
        <item x="3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>
      <items count="3">
        <item x="0" e="0"/>
        <item x="1" e="0"/>
        <item x="2" e="0"/>
      </items>
    </pivotField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2">
    <field x="0"/>
    <field x="4"/>
  </rowFields>
  <rowItems count="8">
    <i>
      <x/>
    </i>
    <i>
      <x v="1"/>
    </i>
    <i r="1">
      <x/>
    </i>
    <i r="1">
      <x v="1"/>
    </i>
    <i r="1">
      <x v="2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Nº de ventas" fld="1" subtotal="count" baseField="0" baseItem="0"/>
    <dataField fld="2" subtotal="count" baseField="0" baseItem="0"/>
    <dataField fld="3" subtotal="count" baseField="0" baseItem="0"/>
    <dataField fld="6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</dataFields>
  <formats count="18">
    <format dxfId="4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3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8">
      <pivotArea dataOnly="0" labelOnly="1" outline="0" fieldPosition="0">
        <references count="1">
          <reference field="4294967294" count="4">
            <x v="4"/>
            <x v="5"/>
            <x v="6"/>
            <x v="7"/>
          </reference>
        </references>
      </pivotArea>
    </format>
  </formats>
  <pivotHierarchies count="45">
    <pivotHierarchy dragToData="1"/>
    <pivotHierarchy dragToData="1"/>
    <pivotHierarchy dragToData="1"/>
    <pivotHierarchy multipleItemSelectionAllowed="1">
      <members count="1" level="2">
        <member name="[Calendario].[Jerarquía de fechas].[Mes].&amp;[febrer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Cantidad"/>
    <pivotHierarchy dragToData="1"/>
    <pivotHierarchy dragToRow="0" dragToCol="0" dragToPage="0" dragToData="1" caption="Nº de venta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5" type="dateBetween" evalOrder="-1" id="8" name="[Calendario].[Date]">
      <autoFilter ref="A1">
        <filterColumn colId="0">
          <customFilters and="1">
            <customFilter operator="greaterThanOrEqual" val="45309"/>
            <customFilter operator="lessThanOrEqual" val="4560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3"/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entas]"/>
        <x15:activeTabTopLevelEntity name="[Objetivos]"/>
        <x15:activeTabTopLevelEntity name="[MisMedid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344A2-2D8F-4C85-905B-2F70C6F1DB10}" name="TablaDinámica2" cacheId="1" applyNumberFormats="0" applyBorderFormats="0" applyFontFormats="0" applyPatternFormats="0" applyAlignmentFormats="0" applyWidthHeightFormats="1" dataCaption="Valores" tag="b5031c17-0a7d-4442-81b6-f48b9a763e78" updatedVersion="8" minRefreshableVersion="5" subtotalHiddenItems="1" itemPrintTitles="1" createdVersion="8" indent="0" outline="1" outlineData="1" multipleFieldFilters="0" rowHeaderCaption="Linea de Productos">
  <location ref="C4:K12" firstHeaderRow="0" firstDataRow="1" firstDataCol="1"/>
  <pivotFields count="14">
    <pivotField axis="axisRow" allDrilled="1" subtotalTop="0" showAll="0" defaultSubtotal="0" defaultAttributeDrillState="1">
      <items count="4">
        <item x="2" e="0"/>
        <item x="1"/>
        <item x="0" e="0"/>
        <item x="3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>
      <items count="3">
        <item x="0" e="0"/>
        <item x="1" e="0"/>
        <item x="2" e="0"/>
      </items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dataField="1" subtotalTop="0" showAll="0" defaultSubtotal="0"/>
    <pivotField dataField="1" subtotalTop="0" showAll="0" defaultSubtotal="0"/>
  </pivotFields>
  <rowFields count="2">
    <field x="0"/>
    <field x="4"/>
  </rowFields>
  <rowItems count="8">
    <i>
      <x/>
    </i>
    <i>
      <x v="1"/>
    </i>
    <i r="1">
      <x/>
    </i>
    <i r="1">
      <x v="1"/>
    </i>
    <i r="1">
      <x v="2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Nº de ventas" fld="1" subtotal="count" baseField="0" baseItem="0"/>
    <dataField fld="2" subtotal="count" baseField="0" baseItem="0"/>
    <dataField fld="3" subtotal="count" baseField="0" baseItem="0"/>
    <dataField fld="6" subtotal="count" baseField="0" baseItem="0"/>
    <dataField fld="7" subtotal="count" baseField="0" baseItem="0"/>
    <dataField fld="8" subtotal="count" baseField="0" baseItem="0"/>
    <dataField fld="12" subtotal="count" baseField="0" baseItem="0"/>
    <dataField fld="13" subtotal="count" baseField="0" baseItem="0"/>
  </dataFields>
  <formats count="16">
    <format dxfId="27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4">
            <x v="4"/>
            <x v="5"/>
            <x v="6"/>
            <x v="7"/>
          </reference>
        </references>
      </pivotArea>
    </format>
  </formats>
  <pivotHierarchies count="45">
    <pivotHierarchy dragToData="1"/>
    <pivotHierarchy dragToData="1"/>
    <pivotHierarchy dragToData="1"/>
    <pivotHierarchy multipleItemSelectionAllowed="1">
      <members count="1" level="2">
        <member name="[Calendario].[Jerarquía de fechas].[Mes].&amp;[febrer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omedio de Cantidad"/>
    <pivotHierarchy dragToData="1"/>
    <pivotHierarchy dragToRow="0" dragToCol="0" dragToPage="0" dragToData="1" caption="Nº de venta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5" type="dateBetween" evalOrder="-1" id="8" name="[Calendario].[Date]">
      <autoFilter ref="A1">
        <filterColumn colId="0">
          <customFilters and="1">
            <customFilter operator="greaterThanOrEqual" val="45309"/>
            <customFilter operator="lessThanOrEqual" val="4560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3"/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entas]"/>
        <x15:activeTabTopLevelEntity name="[Objetivos]"/>
        <x15:activeTabTopLevelEntity name="[MisMedid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" xr10:uid="{456366AC-A3BB-4CFF-B14D-4B861EC4FBCF}" sourceName="[Calendario].[Jerarquía de fechas]">
  <pivotTables>
    <pivotTable tabId="1" name="TablaDinámica1"/>
  </pivotTables>
  <data>
    <olap pivotCacheId="1193530991">
      <levels count="4">
        <level uniqueName="[Calendario].[Jerarquía de fechas].[(All)]" sourceCaption="(All)" count="0"/>
        <level uniqueName="[Calendario].[Jerarquía de fechas].[Año]" sourceCaption="Año" count="0"/>
        <level uniqueName="[Calendario].[Jerarquía de fechas].[Mes]" sourceCaption="Mes" count="12">
          <ranges>
            <range startItem="0">
              <i n="[Calendario].[Jerarquía de fechas].[Mes].&amp;[enero]" c="enero">
                <p n="[Calendario].[Jerarquía de fechas].[Año].&amp;[2024]"/>
              </i>
              <i n="[Calendario].[Jerarquía de fechas].[Mes].&amp;[febrero]" c="febrero">
                <p n="[Calendario].[Jerarquía de fechas].[Año].&amp;[2024]"/>
              </i>
              <i n="[Calendario].[Jerarquía de fechas].[Mes].&amp;[marzo]" c="marzo">
                <p n="[Calendario].[Jerarquía de fechas].[Año].&amp;[2024]"/>
              </i>
              <i n="[Calendario].[Jerarquía de fechas].[Mes].&amp;[abril]" c="abril">
                <p n="[Calendario].[Jerarquía de fechas].[Año].&amp;[2024]"/>
              </i>
              <i n="[Calendario].[Jerarquía de fechas].[Mes].&amp;[mayo]" c="mayo">
                <p n="[Calendario].[Jerarquía de fechas].[Año].&amp;[2024]"/>
              </i>
              <i n="[Calendario].[Jerarquía de fechas].[Mes].&amp;[junio]" c="junio">
                <p n="[Calendario].[Jerarquía de fechas].[Año].&amp;[2024]"/>
              </i>
              <i n="[Calendario].[Jerarquía de fechas].[Mes].&amp;[julio]" c="julio">
                <p n="[Calendario].[Jerarquía de fechas].[Año].&amp;[2024]"/>
              </i>
              <i n="[Calendario].[Jerarquía de fechas].[Mes].&amp;[agosto]" c="agosto">
                <p n="[Calendario].[Jerarquía de fechas].[Año].&amp;[2024]"/>
              </i>
              <i n="[Calendario].[Jerarquía de fechas].[Mes].&amp;[septiembre]" c="septiembre">
                <p n="[Calendario].[Jerarquía de fechas].[Año].&amp;[2024]"/>
              </i>
              <i n="[Calendario].[Jerarquía de fechas].[Mes].&amp;[octubre]" c="octubre">
                <p n="[Calendario].[Jerarquía de fechas].[Año].&amp;[2024]"/>
              </i>
              <i n="[Calendario].[Jerarquía de fechas].[Mes].&amp;[noviembre]" c="noviembre">
                <p n="[Calendario].[Jerarquía de fechas].[Año].&amp;[2024]"/>
              </i>
              <i n="[Calendario].[Jerarquía de fechas].[Mes].&amp;[diciembre]" c="diciembre">
                <p n="[Calendario].[Jerarquía de fechas].[Año].&amp;[2024]"/>
              </i>
            </range>
          </ranges>
        </level>
        <level uniqueName="[Calendario].[Jerarquía de fechas].[DateColumn]" sourceCaption="DateColumn" count="0"/>
      </levels>
      <selections count="1">
        <selection n="[Calendario].[Jerarquía de fechas].[Mes].&amp;[febrero]">
          <p n="[Calendario].[Jerarquía de fechas].[Año].&amp;[2024]"/>
        </selection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" xr10:uid="{73762097-A0A4-4E1B-93F8-73C9758549F4}" sourceName="[Calendario].[Jerarquía de fechas]">
  <pivotTables>
    <pivotTable tabId="4" name="TablaDinámica1"/>
  </pivotTables>
  <data>
    <olap pivotCacheId="1647412285">
      <levels count="4">
        <level uniqueName="[Calendario].[Jerarquía de fechas].[(All)]" sourceCaption="(All)" count="0"/>
        <level uniqueName="[Calendario].[Jerarquía de fechas].[Año]" sourceCaption="Año" count="0"/>
        <level uniqueName="[Calendario].[Jerarquía de fechas].[Mes]" sourceCaption="Mes" count="12">
          <ranges>
            <range startItem="0">
              <i n="[Calendario].[Jerarquía de fechas].[Mes].&amp;[enero]" c="enero">
                <p n="[Calendario].[Jerarquía de fechas].[Año].&amp;[2024]"/>
              </i>
              <i n="[Calendario].[Jerarquía de fechas].[Mes].&amp;[febrero]" c="febrero">
                <p n="[Calendario].[Jerarquía de fechas].[Año].&amp;[2024]"/>
              </i>
              <i n="[Calendario].[Jerarquía de fechas].[Mes].&amp;[marzo]" c="marzo">
                <p n="[Calendario].[Jerarquía de fechas].[Año].&amp;[2024]"/>
              </i>
              <i n="[Calendario].[Jerarquía de fechas].[Mes].&amp;[abril]" c="abril">
                <p n="[Calendario].[Jerarquía de fechas].[Año].&amp;[2024]"/>
              </i>
              <i n="[Calendario].[Jerarquía de fechas].[Mes].&amp;[mayo]" c="mayo">
                <p n="[Calendario].[Jerarquía de fechas].[Año].&amp;[2024]"/>
              </i>
              <i n="[Calendario].[Jerarquía de fechas].[Mes].&amp;[junio]" c="junio">
                <p n="[Calendario].[Jerarquía de fechas].[Año].&amp;[2024]"/>
              </i>
              <i n="[Calendario].[Jerarquía de fechas].[Mes].&amp;[julio]" c="julio">
                <p n="[Calendario].[Jerarquía de fechas].[Año].&amp;[2024]"/>
              </i>
              <i n="[Calendario].[Jerarquía de fechas].[Mes].&amp;[agosto]" c="agosto">
                <p n="[Calendario].[Jerarquía de fechas].[Año].&amp;[2024]"/>
              </i>
              <i n="[Calendario].[Jerarquía de fechas].[Mes].&amp;[septiembre]" c="septiembre">
                <p n="[Calendario].[Jerarquía de fechas].[Año].&amp;[2024]"/>
              </i>
              <i n="[Calendario].[Jerarquía de fechas].[Mes].&amp;[octubre]" c="octubre">
                <p n="[Calendario].[Jerarquía de fechas].[Año].&amp;[2024]"/>
              </i>
              <i n="[Calendario].[Jerarquía de fechas].[Mes].&amp;[noviembre]" c="noviembre">
                <p n="[Calendario].[Jerarquía de fechas].[Año].&amp;[2024]"/>
              </i>
              <i n="[Calendario].[Jerarquía de fechas].[Mes].&amp;[diciembre]" c="diciembre">
                <p n="[Calendario].[Jerarquía de fechas].[Año].&amp;[2024]"/>
              </i>
            </range>
          </ranges>
        </level>
        <level uniqueName="[Calendario].[Jerarquía de fechas].[DateColumn]" sourceCaption="DateColumn" count="0"/>
      </levels>
      <selections count="1">
        <selection n="[Calendario].[Jerarquía de fechas].[Mes].&amp;[febrero]">
          <p n="[Calendario].[Jerarquía de fechas].[Año].&amp;[2024]"/>
        </selection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2" xr10:uid="{C66180B5-8F1C-4C4C-A307-847321BD7A3E}" sourceName="[Calendario].[Jerarquía de fechas]">
  <pivotTables>
    <pivotTable tabId="5" name="TablaDinámica2"/>
  </pivotTables>
  <data>
    <olap pivotCacheId="1391490426">
      <levels count="4">
        <level uniqueName="[Calendario].[Jerarquía de fechas].[(All)]" sourceCaption="(All)" count="0"/>
        <level uniqueName="[Calendario].[Jerarquía de fechas].[Año]" sourceCaption="Año" count="0"/>
        <level uniqueName="[Calendario].[Jerarquía de fechas].[Mes]" sourceCaption="Mes" count="12">
          <ranges>
            <range startItem="0">
              <i n="[Calendario].[Jerarquía de fechas].[Mes].&amp;[enero]" c="enero">
                <p n="[Calendario].[Jerarquía de fechas].[Año].&amp;[2024]"/>
              </i>
              <i n="[Calendario].[Jerarquía de fechas].[Mes].&amp;[febrero]" c="febrero">
                <p n="[Calendario].[Jerarquía de fechas].[Año].&amp;[2024]"/>
              </i>
              <i n="[Calendario].[Jerarquía de fechas].[Mes].&amp;[marzo]" c="marzo">
                <p n="[Calendario].[Jerarquía de fechas].[Año].&amp;[2024]"/>
              </i>
              <i n="[Calendario].[Jerarquía de fechas].[Mes].&amp;[abril]" c="abril">
                <p n="[Calendario].[Jerarquía de fechas].[Año].&amp;[2024]"/>
              </i>
              <i n="[Calendario].[Jerarquía de fechas].[Mes].&amp;[mayo]" c="mayo">
                <p n="[Calendario].[Jerarquía de fechas].[Año].&amp;[2024]"/>
              </i>
              <i n="[Calendario].[Jerarquía de fechas].[Mes].&amp;[junio]" c="junio">
                <p n="[Calendario].[Jerarquía de fechas].[Año].&amp;[2024]"/>
              </i>
              <i n="[Calendario].[Jerarquía de fechas].[Mes].&amp;[julio]" c="julio" nd="1">
                <p n="[Calendario].[Jerarquía de fechas].[Año].&amp;[2024]"/>
              </i>
              <i n="[Calendario].[Jerarquía de fechas].[Mes].&amp;[agosto]" c="agosto" nd="1">
                <p n="[Calendario].[Jerarquía de fechas].[Año].&amp;[2024]"/>
              </i>
              <i n="[Calendario].[Jerarquía de fechas].[Mes].&amp;[septiembre]" c="septiembre" nd="1">
                <p n="[Calendario].[Jerarquía de fechas].[Año].&amp;[2024]"/>
              </i>
              <i n="[Calendario].[Jerarquía de fechas].[Mes].&amp;[octubre]" c="octubre" nd="1">
                <p n="[Calendario].[Jerarquía de fechas].[Año].&amp;[2024]"/>
              </i>
              <i n="[Calendario].[Jerarquía de fechas].[Mes].&amp;[noviembre]" c="noviembre" nd="1">
                <p n="[Calendario].[Jerarquía de fechas].[Año].&amp;[2024]"/>
              </i>
              <i n="[Calendario].[Jerarquía de fechas].[Mes].&amp;[diciembre]" c="diciembre" nd="1">
                <p n="[Calendario].[Jerarquía de fechas].[Año].&amp;[2024]"/>
              </i>
            </range>
          </ranges>
        </level>
        <level uniqueName="[Calendario].[Jerarquía de fechas].[DateColumn]" sourceCaption="DateColumn" count="0"/>
      </levels>
      <selections count="1">
        <selection n="[Calendario].[Jerarquía de fechas].[Mes].&amp;[febrero]">
          <p n="[Calendario].[Jerarquía de fechas].[Año].&amp;[2024]"/>
        </selection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" xr10:uid="{24124B90-BC2C-4D0B-A99A-5D3A8F719C23}" cache="SegmentaciónDeDatos_Jerarquía_de_fechas" caption="Mes" columnCount="6" level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8DD4F579-C397-4CAD-844D-3014E5139CFE}" cache="SegmentaciónDeDatos_Jerarquía_de_fechas1" caption="Mes" columnCount="6" level="2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B0079955-D9AE-4BEC-81D1-FBCD9E64E988}" cache="SegmentaciónDeDatos_Jerarquía_de_fechas2" caption="Mes" columnCount="6" level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966A2B-A63B-4456-B6CF-95B1537ECA78}" name="MisMedidas" displayName="MisMedidas" ref="C2:C3" totalsRowShown="0">
  <autoFilter ref="C2:C3" xr:uid="{9D966A2B-A63B-4456-B6CF-95B1537ECA78}"/>
  <tableColumns count="1">
    <tableColumn id="1" xr3:uid="{57B5E7A6-E61B-407C-9539-B6AD0380DB92}" name="Medidas_jggomez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Date" xr10:uid="{80D2C6F1-DB8D-4AAD-BBC9-05948235D7FF}" sourceName="[Calendario].[Date]">
  <pivotTables>
    <pivotTable tabId="3" name="TablaDinámica1"/>
  </pivotTables>
  <state minimalRefreshVersion="6" lastRefreshVersion="6" pivotCacheId="129424685" filterType="dateBetween">
    <selection startDate="2024-01-01T00:00:00" endDate="2024-06-30T00:00:00"/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7136A2CF-670C-4364-93F3-ED51E719BF8A}" cache="Timeline_Date" caption="Date" level="2" selectionLevel="1" scrollPosition="2024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"/>
  <sheetViews>
    <sheetView tabSelected="1" workbookViewId="0">
      <selection activeCell="N32" sqref="N32"/>
    </sheetView>
  </sheetViews>
  <sheetFormatPr baseColWidth="10" defaultColWidth="9.140625" defaultRowHeight="15" x14ac:dyDescent="0.25"/>
  <cols>
    <col min="1" max="1" width="1.140625" customWidth="1"/>
    <col min="2" max="2" width="3.42578125" customWidth="1"/>
    <col min="3" max="3" width="20.140625" bestFit="1" customWidth="1"/>
    <col min="4" max="4" width="9.5703125" customWidth="1"/>
    <col min="5" max="5" width="10.5703125" bestFit="1" customWidth="1"/>
    <col min="6" max="8" width="13.140625" bestFit="1" customWidth="1"/>
    <col min="9" max="9" width="13.42578125" customWidth="1"/>
    <col min="10" max="10" width="13.7109375" customWidth="1"/>
    <col min="11" max="11" width="13.5703125" customWidth="1"/>
    <col min="12" max="12" width="16.42578125" customWidth="1"/>
    <col min="13" max="13" width="21" customWidth="1"/>
    <col min="14" max="14" width="25.42578125" customWidth="1"/>
    <col min="15" max="15" width="22.5703125" customWidth="1"/>
  </cols>
  <sheetData>
    <row r="1" spans="3:15" x14ac:dyDescent="0.25">
      <c r="C1" t="s">
        <v>38</v>
      </c>
    </row>
    <row r="3" spans="3:15" x14ac:dyDescent="0.25">
      <c r="D3" s="6" t="s">
        <v>10</v>
      </c>
      <c r="E3" s="6" t="s">
        <v>12</v>
      </c>
      <c r="F3" s="6" t="s">
        <v>13</v>
      </c>
      <c r="G3" s="6" t="s">
        <v>20</v>
      </c>
      <c r="H3" s="6" t="s">
        <v>21</v>
      </c>
      <c r="I3" s="6" t="s">
        <v>24</v>
      </c>
      <c r="J3" s="6" t="s">
        <v>25</v>
      </c>
      <c r="K3" s="6" t="s">
        <v>27</v>
      </c>
      <c r="L3" s="6" t="s">
        <v>29</v>
      </c>
      <c r="M3" s="6" t="s">
        <v>31</v>
      </c>
      <c r="N3" s="6" t="s">
        <v>32</v>
      </c>
      <c r="O3" s="6" t="s">
        <v>37</v>
      </c>
    </row>
    <row r="4" spans="3:15" x14ac:dyDescent="0.25">
      <c r="C4" s="1" t="s">
        <v>4</v>
      </c>
      <c r="D4" s="3" t="s">
        <v>14</v>
      </c>
      <c r="E4" s="3" t="s">
        <v>3</v>
      </c>
      <c r="F4" s="3" t="s">
        <v>11</v>
      </c>
      <c r="G4" s="3" t="s">
        <v>17</v>
      </c>
      <c r="H4" s="21" t="s">
        <v>22</v>
      </c>
      <c r="I4" s="21" t="s">
        <v>23</v>
      </c>
      <c r="J4" s="3" t="s">
        <v>6</v>
      </c>
      <c r="K4" s="3" t="s">
        <v>28</v>
      </c>
      <c r="L4" s="3" t="s">
        <v>5</v>
      </c>
      <c r="M4" s="3" t="s">
        <v>7</v>
      </c>
      <c r="N4" s="3" t="s">
        <v>8</v>
      </c>
      <c r="O4" s="3" t="s">
        <v>9</v>
      </c>
    </row>
    <row r="5" spans="3:15" x14ac:dyDescent="0.25">
      <c r="C5" s="2" t="s">
        <v>50</v>
      </c>
      <c r="D5" s="10">
        <v>28</v>
      </c>
      <c r="E5" s="10">
        <v>2295</v>
      </c>
      <c r="F5" s="17">
        <v>592528.3056000002</v>
      </c>
      <c r="G5" s="17">
        <v>402403.1235000001</v>
      </c>
      <c r="H5" s="17">
        <v>258.1822682352942</v>
      </c>
      <c r="I5" s="17">
        <v>175.33905163398697</v>
      </c>
      <c r="J5" s="17">
        <v>190125.18210000009</v>
      </c>
      <c r="K5" s="11">
        <v>0.47247441929958089</v>
      </c>
      <c r="L5" s="17">
        <v>575519.35320000013</v>
      </c>
      <c r="M5" s="11">
        <v>2.8705721295080755E-2</v>
      </c>
      <c r="N5" s="10">
        <v>366</v>
      </c>
      <c r="O5" s="10">
        <v>1929</v>
      </c>
    </row>
    <row r="6" spans="3:15" x14ac:dyDescent="0.25">
      <c r="C6" s="2" t="s">
        <v>46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3:15" x14ac:dyDescent="0.25">
      <c r="C7" s="12" t="s">
        <v>47</v>
      </c>
      <c r="D7" s="10">
        <v>9</v>
      </c>
      <c r="E7" s="10">
        <v>477</v>
      </c>
      <c r="F7" s="17">
        <v>195858.432</v>
      </c>
      <c r="G7" s="17">
        <v>101846.38459999999</v>
      </c>
      <c r="H7" s="17">
        <v>410.60467924528302</v>
      </c>
      <c r="I7" s="17">
        <v>213.51443312368971</v>
      </c>
      <c r="J7" s="17">
        <v>94012.04740000001</v>
      </c>
      <c r="K7" s="11">
        <v>0.92307692383220852</v>
      </c>
      <c r="L7" s="17">
        <v>608350.44599999988</v>
      </c>
      <c r="M7" s="11">
        <v>-2.1060722777562106</v>
      </c>
      <c r="N7" s="10">
        <v>477</v>
      </c>
      <c r="O7" s="10"/>
    </row>
    <row r="8" spans="3:15" x14ac:dyDescent="0.25">
      <c r="C8" s="12" t="s">
        <v>48</v>
      </c>
      <c r="D8" s="10">
        <v>10</v>
      </c>
      <c r="E8" s="10">
        <v>831</v>
      </c>
      <c r="F8" s="17">
        <v>116091.36</v>
      </c>
      <c r="G8" s="17">
        <v>63153.7</v>
      </c>
      <c r="H8" s="17">
        <v>139.7007942238267</v>
      </c>
      <c r="I8" s="17">
        <v>75.99723225030084</v>
      </c>
      <c r="J8" s="17">
        <v>52937.66</v>
      </c>
      <c r="K8" s="11">
        <v>0.8382352894604751</v>
      </c>
      <c r="L8" s="17">
        <v>111155.22</v>
      </c>
      <c r="M8" s="11">
        <v>4.2519443307408866E-2</v>
      </c>
      <c r="N8" s="10">
        <v>831</v>
      </c>
      <c r="O8" s="10"/>
    </row>
    <row r="9" spans="3:15" x14ac:dyDescent="0.25">
      <c r="C9" s="12" t="s">
        <v>49</v>
      </c>
      <c r="D9" s="10">
        <v>7</v>
      </c>
      <c r="E9" s="10">
        <v>267</v>
      </c>
      <c r="F9" s="17">
        <v>33264</v>
      </c>
      <c r="G9" s="17">
        <v>18627.84</v>
      </c>
      <c r="H9" s="17">
        <v>124.58426966292134</v>
      </c>
      <c r="I9" s="17">
        <v>69.767191011235951</v>
      </c>
      <c r="J9" s="17">
        <v>14636.16</v>
      </c>
      <c r="K9" s="11">
        <v>0.7857142857142857</v>
      </c>
      <c r="L9" s="17">
        <v>63902.520000000004</v>
      </c>
      <c r="M9" s="11">
        <v>-0.92107142857142876</v>
      </c>
      <c r="N9" s="10">
        <v>267</v>
      </c>
      <c r="O9" s="10"/>
    </row>
    <row r="10" spans="3:15" x14ac:dyDescent="0.25">
      <c r="C10" s="2" t="s">
        <v>45</v>
      </c>
      <c r="D10" s="10">
        <v>33</v>
      </c>
      <c r="E10" s="10">
        <v>1314</v>
      </c>
      <c r="F10" s="17">
        <v>243825.12000000005</v>
      </c>
      <c r="G10" s="17">
        <v>175434.33590000001</v>
      </c>
      <c r="H10" s="17">
        <v>185.55945205479455</v>
      </c>
      <c r="I10" s="17">
        <v>133.51167115677322</v>
      </c>
      <c r="J10" s="17">
        <v>68390.784100000048</v>
      </c>
      <c r="K10" s="11">
        <v>0.38983693670424779</v>
      </c>
      <c r="L10" s="17">
        <v>714162.93300000008</v>
      </c>
      <c r="M10" s="11">
        <v>-1.9289965406353535</v>
      </c>
      <c r="N10" s="10">
        <v>219</v>
      </c>
      <c r="O10" s="10">
        <v>1095</v>
      </c>
    </row>
    <row r="11" spans="3:15" x14ac:dyDescent="0.25">
      <c r="C11" s="2" t="s">
        <v>51</v>
      </c>
      <c r="D11" s="10">
        <v>29</v>
      </c>
      <c r="E11" s="10">
        <v>1677</v>
      </c>
      <c r="F11" s="17">
        <v>240465.45599999998</v>
      </c>
      <c r="G11" s="17">
        <v>165743.86750000002</v>
      </c>
      <c r="H11" s="17">
        <v>143.3902540250447</v>
      </c>
      <c r="I11" s="17">
        <v>98.833552474657139</v>
      </c>
      <c r="J11" s="17">
        <v>74721.588499999954</v>
      </c>
      <c r="K11" s="11">
        <v>0.45082566026160781</v>
      </c>
      <c r="L11" s="17">
        <v>255448.86840000004</v>
      </c>
      <c r="M11" s="11">
        <v>-6.231004090666592E-2</v>
      </c>
      <c r="N11" s="10">
        <v>42</v>
      </c>
      <c r="O11" s="10">
        <v>1635</v>
      </c>
    </row>
    <row r="12" spans="3:15" x14ac:dyDescent="0.25">
      <c r="C12" s="2" t="s">
        <v>1</v>
      </c>
      <c r="D12" s="10">
        <v>116</v>
      </c>
      <c r="E12" s="10">
        <v>6861</v>
      </c>
      <c r="F12" s="17">
        <v>1422032.6736000001</v>
      </c>
      <c r="G12" s="17">
        <v>927209.25150000036</v>
      </c>
      <c r="H12" s="17">
        <v>207.2631793616091</v>
      </c>
      <c r="I12" s="17">
        <v>135.14199846961088</v>
      </c>
      <c r="J12" s="17">
        <v>494823.42209999973</v>
      </c>
      <c r="K12" s="11">
        <v>0.53366963422711222</v>
      </c>
      <c r="L12" s="17">
        <v>2328539.3406000012</v>
      </c>
      <c r="M12" s="11">
        <v>-0.63747246025304061</v>
      </c>
      <c r="N12" s="10">
        <v>2202</v>
      </c>
      <c r="O12" s="10">
        <v>4659</v>
      </c>
    </row>
    <row r="22" spans="2:9" x14ac:dyDescent="0.25">
      <c r="B22" t="s">
        <v>62</v>
      </c>
    </row>
    <row r="23" spans="2:9" x14ac:dyDescent="0.25">
      <c r="B23" s="13" t="s">
        <v>10</v>
      </c>
      <c r="C23" s="19" t="s">
        <v>2</v>
      </c>
      <c r="E23" s="20">
        <f>D5</f>
        <v>28</v>
      </c>
    </row>
    <row r="24" spans="2:9" x14ac:dyDescent="0.25">
      <c r="B24" s="13" t="s">
        <v>12</v>
      </c>
      <c r="C24" s="19" t="s">
        <v>15</v>
      </c>
      <c r="E24" s="20">
        <f>E5</f>
        <v>2295</v>
      </c>
    </row>
    <row r="25" spans="2:9" x14ac:dyDescent="0.25">
      <c r="B25" s="13" t="s">
        <v>13</v>
      </c>
      <c r="C25" s="19" t="s">
        <v>16</v>
      </c>
      <c r="E25" s="20">
        <f>F5</f>
        <v>592528.3056000002</v>
      </c>
      <c r="F25" s="7"/>
    </row>
    <row r="26" spans="2:9" x14ac:dyDescent="0.25">
      <c r="B26" s="13" t="s">
        <v>19</v>
      </c>
      <c r="C26" s="22" t="s">
        <v>18</v>
      </c>
      <c r="E26" s="20">
        <f>G5</f>
        <v>402403.1235000001</v>
      </c>
      <c r="F26" s="7"/>
    </row>
    <row r="27" spans="2:9" x14ac:dyDescent="0.25">
      <c r="B27" s="13" t="s">
        <v>21</v>
      </c>
      <c r="C27" s="19" t="s">
        <v>33</v>
      </c>
      <c r="E27" s="20">
        <f>H5</f>
        <v>258.1822682352942</v>
      </c>
      <c r="F27" s="7"/>
    </row>
    <row r="28" spans="2:9" x14ac:dyDescent="0.25">
      <c r="B28" s="13" t="s">
        <v>24</v>
      </c>
      <c r="C28" s="19" t="s">
        <v>34</v>
      </c>
      <c r="E28" s="20">
        <f>I5</f>
        <v>175.33905163398697</v>
      </c>
      <c r="F28" s="7"/>
    </row>
    <row r="29" spans="2:9" x14ac:dyDescent="0.25">
      <c r="B29" s="13" t="s">
        <v>25</v>
      </c>
      <c r="C29" s="19" t="s">
        <v>26</v>
      </c>
      <c r="E29" s="20">
        <f>J5</f>
        <v>190125.18210000009</v>
      </c>
      <c r="F29" s="7"/>
      <c r="G29" s="2"/>
    </row>
    <row r="30" spans="2:9" x14ac:dyDescent="0.25">
      <c r="B30" s="13" t="s">
        <v>27</v>
      </c>
      <c r="C30" s="19" t="s">
        <v>35</v>
      </c>
      <c r="E30" s="8">
        <f>K5</f>
        <v>0.47247441929958089</v>
      </c>
      <c r="F30" s="8"/>
    </row>
    <row r="31" spans="2:9" x14ac:dyDescent="0.25">
      <c r="B31" s="13" t="s">
        <v>29</v>
      </c>
      <c r="C31" s="19" t="s">
        <v>30</v>
      </c>
      <c r="E31" s="20">
        <f>L5</f>
        <v>575519.35320000013</v>
      </c>
      <c r="F31" s="7"/>
    </row>
    <row r="32" spans="2:9" x14ac:dyDescent="0.25">
      <c r="B32" s="13" t="s">
        <v>31</v>
      </c>
      <c r="C32" s="19" t="s">
        <v>36</v>
      </c>
      <c r="E32" s="8">
        <f>M5</f>
        <v>2.8705721295080755E-2</v>
      </c>
      <c r="F32" s="9"/>
      <c r="I32" s="4"/>
    </row>
    <row r="33" spans="2:5" x14ac:dyDescent="0.25">
      <c r="B33" s="13" t="s">
        <v>32</v>
      </c>
      <c r="C33" s="19" t="s">
        <v>59</v>
      </c>
      <c r="E33" s="20">
        <f>N5</f>
        <v>366</v>
      </c>
    </row>
    <row r="34" spans="2:5" x14ac:dyDescent="0.25">
      <c r="B34" s="13" t="s">
        <v>37</v>
      </c>
      <c r="C34" s="19" t="s">
        <v>61</v>
      </c>
      <c r="E34" s="20">
        <f>O5</f>
        <v>1929</v>
      </c>
    </row>
    <row r="35" spans="2:5" x14ac:dyDescent="0.25">
      <c r="B35" s="5"/>
    </row>
    <row r="36" spans="2:5" x14ac:dyDescent="0.25">
      <c r="B36" s="5"/>
      <c r="C36" s="2"/>
    </row>
    <row r="37" spans="2:5" x14ac:dyDescent="0.25">
      <c r="B37" s="5"/>
      <c r="C37" s="2"/>
    </row>
    <row r="38" spans="2:5" x14ac:dyDescent="0.25">
      <c r="B38" s="5"/>
      <c r="C38" s="2"/>
    </row>
    <row r="39" spans="2:5" x14ac:dyDescent="0.25">
      <c r="B39" s="5"/>
      <c r="C39" s="2"/>
    </row>
    <row r="40" spans="2:5" x14ac:dyDescent="0.25">
      <c r="B40" s="5"/>
      <c r="C40" s="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59B6-52A2-4AB2-B7BF-80AC14A6F5F6}">
  <dimension ref="B2:F9"/>
  <sheetViews>
    <sheetView workbookViewId="0">
      <selection activeCell="I14" sqref="I14"/>
    </sheetView>
  </sheetViews>
  <sheetFormatPr baseColWidth="10" defaultRowHeight="15" x14ac:dyDescent="0.25"/>
  <cols>
    <col min="1" max="1" width="4.28515625" customWidth="1"/>
    <col min="2" max="2" width="19.7109375" bestFit="1" customWidth="1"/>
    <col min="3" max="3" width="16.140625" bestFit="1" customWidth="1"/>
    <col min="4" max="4" width="17.140625" bestFit="1" customWidth="1"/>
    <col min="5" max="5" width="22" bestFit="1" customWidth="1"/>
    <col min="6" max="6" width="27.28515625" bestFit="1" customWidth="1"/>
  </cols>
  <sheetData>
    <row r="2" spans="2:6" x14ac:dyDescent="0.25">
      <c r="B2" s="1" t="s">
        <v>39</v>
      </c>
      <c r="C2" t="s">
        <v>11</v>
      </c>
      <c r="D2" t="s">
        <v>40</v>
      </c>
      <c r="E2" t="s">
        <v>41</v>
      </c>
      <c r="F2" t="s">
        <v>42</v>
      </c>
    </row>
    <row r="3" spans="2:6" x14ac:dyDescent="0.25">
      <c r="B3" s="2" t="s">
        <v>52</v>
      </c>
      <c r="C3" s="15">
        <v>2328539.3406000012</v>
      </c>
      <c r="D3" s="18">
        <v>3500000</v>
      </c>
      <c r="E3" s="15">
        <v>-1171460.6593999988</v>
      </c>
      <c r="F3" s="14">
        <v>-0.33470304554285679</v>
      </c>
    </row>
    <row r="4" spans="2:6" x14ac:dyDescent="0.25">
      <c r="B4" s="2" t="s">
        <v>53</v>
      </c>
      <c r="C4" s="15">
        <v>1422032.6736000001</v>
      </c>
      <c r="D4" s="18">
        <v>2300000</v>
      </c>
      <c r="E4" s="15">
        <v>-877967.3263999999</v>
      </c>
      <c r="F4" s="14">
        <v>-0.38172492452173906</v>
      </c>
    </row>
    <row r="5" spans="2:6" x14ac:dyDescent="0.25">
      <c r="B5" s="2" t="s">
        <v>54</v>
      </c>
      <c r="C5" s="15">
        <v>8290992.8376000021</v>
      </c>
      <c r="D5" s="18">
        <v>5500000</v>
      </c>
      <c r="E5" s="15">
        <v>2790992.8376000021</v>
      </c>
      <c r="F5" s="14">
        <v>0.5074532432000004</v>
      </c>
    </row>
    <row r="6" spans="2:6" x14ac:dyDescent="0.25">
      <c r="B6" s="2" t="s">
        <v>55</v>
      </c>
      <c r="C6" s="15">
        <v>3960136.9368000021</v>
      </c>
      <c r="D6" s="18">
        <v>3000000</v>
      </c>
      <c r="E6" s="15">
        <v>960136.93680000212</v>
      </c>
      <c r="F6" s="14">
        <v>0.32004564560000071</v>
      </c>
    </row>
    <row r="7" spans="2:6" x14ac:dyDescent="0.25">
      <c r="B7" s="2" t="s">
        <v>56</v>
      </c>
      <c r="C7" s="15">
        <v>8132152.6143000023</v>
      </c>
      <c r="D7" s="18">
        <v>6000000</v>
      </c>
      <c r="E7" s="15">
        <v>2132152.6143000023</v>
      </c>
      <c r="F7" s="14">
        <v>0.35535876905000041</v>
      </c>
    </row>
    <row r="8" spans="2:6" x14ac:dyDescent="0.25">
      <c r="B8" s="2" t="s">
        <v>57</v>
      </c>
      <c r="C8" s="15">
        <v>5562737.8091999991</v>
      </c>
      <c r="D8" s="18">
        <v>6500000</v>
      </c>
      <c r="E8" s="15">
        <v>-937262.19080000091</v>
      </c>
      <c r="F8" s="14">
        <v>-0.14419418320000013</v>
      </c>
    </row>
    <row r="9" spans="2:6" x14ac:dyDescent="0.25">
      <c r="B9" s="2" t="s">
        <v>1</v>
      </c>
      <c r="C9" s="15">
        <v>29696592.212099977</v>
      </c>
      <c r="D9" s="18">
        <v>26800000</v>
      </c>
      <c r="E9" s="15">
        <v>2896592.2120999768</v>
      </c>
      <c r="F9" s="14">
        <v>0.10808179895895435</v>
      </c>
    </row>
  </sheetData>
  <conditionalFormatting pivot="1" sqref="C3:C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{59161B4F-6CE1-4E62-89A4-FACA1512C638}</x14:id>
        </ext>
      </extLst>
    </cfRule>
  </conditionalFormatting>
  <conditionalFormatting pivot="1" sqref="D3:D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{E99E4DA2-79AB-459F-AC04-C24AB0E8C1F3}</x14:id>
        </ext>
      </extLst>
    </cfRule>
  </conditionalFormatting>
  <conditionalFormatting pivot="1" sqref="E3:E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{5D116860-CFF4-4EA0-833B-C630CF6F2D35}</x14:id>
        </ext>
      </extLst>
    </cfRule>
  </conditionalFormatting>
  <conditionalFormatting pivot="1" sqref="F3:F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9161B4F-6CE1-4E62-89A4-FACA1512C6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C3:C8</xm:sqref>
        </x14:conditionalFormatting>
        <x14:conditionalFormatting xmlns:xm="http://schemas.microsoft.com/office/excel/2006/main" pivot="1">
          <x14:cfRule type="dataBar" id="{E99E4DA2-79AB-459F-AC04-C24AB0E8C1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D3:D8</xm:sqref>
        </x14:conditionalFormatting>
        <x14:conditionalFormatting xmlns:xm="http://schemas.microsoft.com/office/excel/2006/main" pivot="1">
          <x14:cfRule type="dataBar" id="{5D116860-CFF4-4EA0-833B-C630CF6F2D3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E3:E8</xm:sqref>
        </x14:conditionalFormatting>
      </x14:conditionalFormattings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1FD6-E212-45D0-96E5-D56C5461FB8C}">
  <dimension ref="B1:O37"/>
  <sheetViews>
    <sheetView topLeftCell="A2" workbookViewId="0">
      <selection activeCell="B20" sqref="B20"/>
    </sheetView>
  </sheetViews>
  <sheetFormatPr baseColWidth="10" defaultColWidth="9.140625" defaultRowHeight="15" x14ac:dyDescent="0.25"/>
  <cols>
    <col min="1" max="1" width="1.140625" customWidth="1"/>
    <col min="2" max="2" width="3.42578125" customWidth="1"/>
    <col min="3" max="3" width="20.140625" bestFit="1" customWidth="1"/>
    <col min="4" max="4" width="9.5703125" customWidth="1"/>
    <col min="5" max="5" width="10.5703125" bestFit="1" customWidth="1"/>
    <col min="6" max="7" width="13.140625" bestFit="1" customWidth="1"/>
    <col min="8" max="8" width="17.140625" customWidth="1"/>
    <col min="9" max="9" width="17.5703125" customWidth="1"/>
    <col min="10" max="10" width="18.140625" customWidth="1"/>
    <col min="11" max="11" width="20.7109375" customWidth="1"/>
    <col min="12" max="12" width="16.42578125" customWidth="1"/>
    <col min="13" max="13" width="21" customWidth="1"/>
    <col min="14" max="14" width="25.42578125" customWidth="1"/>
    <col min="15" max="15" width="22.5703125" customWidth="1"/>
  </cols>
  <sheetData>
    <row r="1" spans="3:15" x14ac:dyDescent="0.25">
      <c r="C1" t="s">
        <v>38</v>
      </c>
    </row>
    <row r="3" spans="3:15" x14ac:dyDescent="0.25">
      <c r="D3" s="6" t="s">
        <v>10</v>
      </c>
      <c r="E3" s="6" t="s">
        <v>12</v>
      </c>
      <c r="F3" s="6" t="s">
        <v>13</v>
      </c>
      <c r="G3" s="6" t="s">
        <v>20</v>
      </c>
      <c r="H3" s="6" t="s">
        <v>21</v>
      </c>
      <c r="I3" s="6" t="s">
        <v>24</v>
      </c>
      <c r="J3" s="6" t="s">
        <v>25</v>
      </c>
      <c r="K3" s="6" t="s">
        <v>27</v>
      </c>
      <c r="L3" s="6"/>
      <c r="M3" s="6"/>
      <c r="N3" s="6"/>
      <c r="O3" s="6"/>
    </row>
    <row r="4" spans="3:15" x14ac:dyDescent="0.25">
      <c r="C4" s="1" t="s">
        <v>4</v>
      </c>
      <c r="D4" s="3" t="s">
        <v>14</v>
      </c>
      <c r="E4" s="3" t="s">
        <v>3</v>
      </c>
      <c r="F4" s="3" t="s">
        <v>11</v>
      </c>
      <c r="G4" s="3" t="s">
        <v>17</v>
      </c>
      <c r="H4" s="3" t="s">
        <v>22</v>
      </c>
      <c r="I4" s="3" t="s">
        <v>23</v>
      </c>
      <c r="J4" s="3" t="s">
        <v>5</v>
      </c>
      <c r="K4" s="3" t="s">
        <v>7</v>
      </c>
    </row>
    <row r="5" spans="3:15" x14ac:dyDescent="0.25">
      <c r="C5" s="2" t="s">
        <v>50</v>
      </c>
      <c r="D5" s="10">
        <v>28</v>
      </c>
      <c r="E5" s="10">
        <v>2295</v>
      </c>
      <c r="F5" s="17">
        <v>592528.3056000002</v>
      </c>
      <c r="G5" s="17">
        <v>402403.1235000001</v>
      </c>
      <c r="H5" s="17">
        <v>258.1822682352942</v>
      </c>
      <c r="I5" s="17">
        <v>175.33905163398697</v>
      </c>
      <c r="J5" s="17">
        <v>575519.35320000013</v>
      </c>
      <c r="K5" s="11">
        <v>2.8705721295080755E-2</v>
      </c>
    </row>
    <row r="6" spans="3:15" x14ac:dyDescent="0.25">
      <c r="C6" s="2" t="s">
        <v>46</v>
      </c>
      <c r="D6" s="16"/>
      <c r="E6" s="16"/>
      <c r="F6" s="16"/>
      <c r="G6" s="16"/>
      <c r="H6" s="16"/>
      <c r="I6" s="16"/>
      <c r="J6" s="16"/>
      <c r="K6" s="16"/>
    </row>
    <row r="7" spans="3:15" x14ac:dyDescent="0.25">
      <c r="C7" s="12" t="s">
        <v>47</v>
      </c>
      <c r="D7" s="10">
        <v>9</v>
      </c>
      <c r="E7" s="10">
        <v>477</v>
      </c>
      <c r="F7" s="17">
        <v>195858.432</v>
      </c>
      <c r="G7" s="17">
        <v>101846.38459999999</v>
      </c>
      <c r="H7" s="17">
        <v>410.60467924528302</v>
      </c>
      <c r="I7" s="17">
        <v>213.51443312368971</v>
      </c>
      <c r="J7" s="17">
        <v>608350.44599999988</v>
      </c>
      <c r="K7" s="11">
        <v>-2.1060722777562106</v>
      </c>
    </row>
    <row r="8" spans="3:15" x14ac:dyDescent="0.25">
      <c r="C8" s="12" t="s">
        <v>48</v>
      </c>
      <c r="D8" s="10">
        <v>10</v>
      </c>
      <c r="E8" s="10">
        <v>831</v>
      </c>
      <c r="F8" s="17">
        <v>116091.36</v>
      </c>
      <c r="G8" s="17">
        <v>63153.7</v>
      </c>
      <c r="H8" s="17">
        <v>139.7007942238267</v>
      </c>
      <c r="I8" s="17">
        <v>75.99723225030084</v>
      </c>
      <c r="J8" s="17">
        <v>111155.22</v>
      </c>
      <c r="K8" s="11">
        <v>4.2519443307408866E-2</v>
      </c>
    </row>
    <row r="9" spans="3:15" x14ac:dyDescent="0.25">
      <c r="C9" s="12" t="s">
        <v>49</v>
      </c>
      <c r="D9" s="10">
        <v>7</v>
      </c>
      <c r="E9" s="10">
        <v>267</v>
      </c>
      <c r="F9" s="17">
        <v>33264</v>
      </c>
      <c r="G9" s="17">
        <v>18627.84</v>
      </c>
      <c r="H9" s="17">
        <v>124.58426966292134</v>
      </c>
      <c r="I9" s="17">
        <v>69.767191011235951</v>
      </c>
      <c r="J9" s="17">
        <v>63902.520000000004</v>
      </c>
      <c r="K9" s="11">
        <v>-0.92107142857142876</v>
      </c>
    </row>
    <row r="10" spans="3:15" x14ac:dyDescent="0.25">
      <c r="C10" s="2" t="s">
        <v>45</v>
      </c>
      <c r="D10" s="10">
        <v>33</v>
      </c>
      <c r="E10" s="10">
        <v>1314</v>
      </c>
      <c r="F10" s="17">
        <v>243825.12000000005</v>
      </c>
      <c r="G10" s="17">
        <v>175434.33590000001</v>
      </c>
      <c r="H10" s="17">
        <v>185.55945205479455</v>
      </c>
      <c r="I10" s="17">
        <v>133.51167115677322</v>
      </c>
      <c r="J10" s="17">
        <v>714162.93300000008</v>
      </c>
      <c r="K10" s="11">
        <v>-1.9289965406353535</v>
      </c>
    </row>
    <row r="11" spans="3:15" x14ac:dyDescent="0.25">
      <c r="C11" s="2" t="s">
        <v>51</v>
      </c>
      <c r="D11" s="10">
        <v>29</v>
      </c>
      <c r="E11" s="10">
        <v>1677</v>
      </c>
      <c r="F11" s="17">
        <v>240465.45599999998</v>
      </c>
      <c r="G11" s="17">
        <v>165743.86750000002</v>
      </c>
      <c r="H11" s="17">
        <v>143.3902540250447</v>
      </c>
      <c r="I11" s="17">
        <v>98.833552474657139</v>
      </c>
      <c r="J11" s="17">
        <v>255448.86840000004</v>
      </c>
      <c r="K11" s="11">
        <v>-6.231004090666592E-2</v>
      </c>
    </row>
    <row r="12" spans="3:15" x14ac:dyDescent="0.25">
      <c r="C12" s="2" t="s">
        <v>1</v>
      </c>
      <c r="D12" s="10">
        <v>116</v>
      </c>
      <c r="E12" s="10">
        <v>6861</v>
      </c>
      <c r="F12" s="17">
        <v>1422032.6736000001</v>
      </c>
      <c r="G12" s="17">
        <v>927209.25150000036</v>
      </c>
      <c r="H12" s="17">
        <v>207.2631793616091</v>
      </c>
      <c r="I12" s="17">
        <v>135.14199846961088</v>
      </c>
      <c r="J12" s="17">
        <v>2328539.3406000012</v>
      </c>
      <c r="K12" s="11">
        <v>-0.63747246025304061</v>
      </c>
    </row>
    <row r="20" spans="2:8" x14ac:dyDescent="0.25">
      <c r="B20" t="s">
        <v>58</v>
      </c>
    </row>
    <row r="21" spans="2:8" x14ac:dyDescent="0.25">
      <c r="B21" s="13" t="s">
        <v>10</v>
      </c>
      <c r="C21" s="2" t="s">
        <v>2</v>
      </c>
      <c r="E21" s="20">
        <f>GETPIVOTDATA("[Measures].[Nº de Vtas]",$C$4,"[Ventas].[Linea]","[Ventas].[Linea].&amp;[Raqueta]")</f>
        <v>28</v>
      </c>
      <c r="F21" s="7"/>
      <c r="H21" s="13"/>
    </row>
    <row r="22" spans="2:8" x14ac:dyDescent="0.25">
      <c r="B22" s="13" t="s">
        <v>12</v>
      </c>
      <c r="C22" s="2" t="s">
        <v>15</v>
      </c>
      <c r="E22" s="20">
        <f>GETPIVOTDATA("[Measures].[Uds Vendidas]",$C$4,"[Ventas].[Linea]","[Ventas].[Linea].&amp;[Raqueta]")</f>
        <v>2295</v>
      </c>
      <c r="F22" s="7"/>
      <c r="H22" s="13"/>
    </row>
    <row r="23" spans="2:8" x14ac:dyDescent="0.25">
      <c r="B23" s="13" t="s">
        <v>13</v>
      </c>
      <c r="C23" s="2" t="s">
        <v>16</v>
      </c>
      <c r="E23" s="20">
        <f>GETPIVOTDATA("[Measures].[Facturación Total]",$C$4,"[Ventas].[Linea]","[Ventas].[Linea].&amp;[Raqueta]")</f>
        <v>592528.3056000002</v>
      </c>
    </row>
    <row r="24" spans="2:8" x14ac:dyDescent="0.25">
      <c r="B24" s="13" t="s">
        <v>19</v>
      </c>
      <c r="C24" t="s">
        <v>18</v>
      </c>
      <c r="E24" s="20">
        <f>GETPIVOTDATA("[Measures].[Total Coste]",$C$4,"[Ventas].[Linea]","[Ventas].[Linea].&amp;[Raqueta]")</f>
        <v>402403.1235000001</v>
      </c>
    </row>
    <row r="25" spans="2:8" x14ac:dyDescent="0.25">
      <c r="B25" s="13" t="s">
        <v>21</v>
      </c>
      <c r="C25" s="2" t="s">
        <v>33</v>
      </c>
      <c r="E25" s="20">
        <f>GETPIVOTDATA("[Measures].[Ingreso Medio Unitario]",$C$4,"[Ventas].[Linea]","[Ventas].[Linea].&amp;[Raqueta]")</f>
        <v>258.1822682352942</v>
      </c>
    </row>
    <row r="26" spans="2:8" x14ac:dyDescent="0.25">
      <c r="B26" s="13" t="s">
        <v>24</v>
      </c>
      <c r="C26" s="2" t="s">
        <v>34</v>
      </c>
      <c r="E26" s="20">
        <f>GETPIVOTDATA("[Measures].[Coste Medio Unitario]",$C$4,"[Ventas].[Linea]","[Ventas].[Linea].&amp;[Raqueta]")</f>
        <v>175.33905163398697</v>
      </c>
    </row>
    <row r="27" spans="2:8" x14ac:dyDescent="0.25">
      <c r="B27" s="13" t="s">
        <v>25</v>
      </c>
      <c r="C27" s="2" t="s">
        <v>30</v>
      </c>
      <c r="E27" s="20">
        <f>GETPIVOTDATA("[Measures].[Facturacion de Enero]",$C$4,"[Ventas].[Linea]","[Ventas].[Linea].&amp;[Raqueta]")</f>
        <v>575519.35320000013</v>
      </c>
    </row>
    <row r="28" spans="2:8" x14ac:dyDescent="0.25">
      <c r="B28" s="13" t="s">
        <v>27</v>
      </c>
      <c r="C28" s="19" t="s">
        <v>43</v>
      </c>
      <c r="E28" s="8">
        <f>GETPIVOTDATA("[Measures].[Facturacion respecto Enero]",$C$4,"[Ventas].[Linea]","[Ventas].[Linea].&amp;[Raqueta]")</f>
        <v>2.8705721295080755E-2</v>
      </c>
    </row>
    <row r="31" spans="2:8" x14ac:dyDescent="0.25">
      <c r="B31" s="5"/>
    </row>
    <row r="32" spans="2:8" x14ac:dyDescent="0.25">
      <c r="C32" s="2"/>
      <c r="F32" s="7"/>
    </row>
    <row r="33" spans="2:6" x14ac:dyDescent="0.25">
      <c r="C33" s="2"/>
      <c r="F33" s="8"/>
    </row>
    <row r="36" spans="2:6" x14ac:dyDescent="0.25">
      <c r="B36" t="s">
        <v>32</v>
      </c>
    </row>
    <row r="37" spans="2:6" x14ac:dyDescent="0.25">
      <c r="B37" t="s">
        <v>37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7427-9882-48A2-83E2-3CC1669DEC16}">
  <dimension ref="B1:O36"/>
  <sheetViews>
    <sheetView topLeftCell="A7" workbookViewId="0">
      <selection activeCell="J33" sqref="J33"/>
    </sheetView>
  </sheetViews>
  <sheetFormatPr baseColWidth="10" defaultColWidth="9.140625" defaultRowHeight="15" x14ac:dyDescent="0.25"/>
  <cols>
    <col min="1" max="1" width="1.140625" customWidth="1"/>
    <col min="2" max="2" width="3.42578125" customWidth="1"/>
    <col min="3" max="3" width="20.140625" bestFit="1" customWidth="1"/>
    <col min="4" max="4" width="9.5703125" customWidth="1"/>
    <col min="5" max="5" width="10.5703125" bestFit="1" customWidth="1"/>
    <col min="6" max="8" width="13.140625" bestFit="1" customWidth="1"/>
    <col min="9" max="9" width="14.28515625" customWidth="1"/>
    <col min="10" max="10" width="26" customWidth="1"/>
    <col min="11" max="11" width="23.140625" customWidth="1"/>
    <col min="12" max="12" width="16.42578125" customWidth="1"/>
    <col min="13" max="13" width="21" customWidth="1"/>
    <col min="14" max="14" width="25.42578125" customWidth="1"/>
    <col min="15" max="15" width="22.5703125" customWidth="1"/>
  </cols>
  <sheetData>
    <row r="1" spans="3:15" x14ac:dyDescent="0.25">
      <c r="C1" t="s">
        <v>38</v>
      </c>
    </row>
    <row r="3" spans="3:15" x14ac:dyDescent="0.25">
      <c r="D3" s="6" t="s">
        <v>10</v>
      </c>
      <c r="E3" s="6" t="s">
        <v>12</v>
      </c>
      <c r="F3" s="6" t="s">
        <v>13</v>
      </c>
      <c r="G3" s="6" t="s">
        <v>20</v>
      </c>
      <c r="H3" s="6" t="s">
        <v>21</v>
      </c>
      <c r="I3" s="6" t="s">
        <v>24</v>
      </c>
      <c r="J3" s="6" t="s">
        <v>25</v>
      </c>
      <c r="K3" s="6" t="s">
        <v>27</v>
      </c>
      <c r="L3" s="6"/>
      <c r="M3" s="6"/>
      <c r="N3" s="6"/>
      <c r="O3" s="6"/>
    </row>
    <row r="4" spans="3:15" x14ac:dyDescent="0.25">
      <c r="C4" s="1" t="s">
        <v>4</v>
      </c>
      <c r="D4" s="3" t="s">
        <v>14</v>
      </c>
      <c r="E4" s="3" t="s">
        <v>3</v>
      </c>
      <c r="F4" s="3" t="s">
        <v>11</v>
      </c>
      <c r="G4" s="3" t="s">
        <v>17</v>
      </c>
      <c r="H4" s="3" t="s">
        <v>6</v>
      </c>
      <c r="I4" s="3" t="s">
        <v>28</v>
      </c>
      <c r="J4" s="3" t="s">
        <v>8</v>
      </c>
      <c r="K4" s="3" t="s">
        <v>9</v>
      </c>
      <c r="L4" s="3"/>
    </row>
    <row r="5" spans="3:15" x14ac:dyDescent="0.25">
      <c r="C5" s="2" t="s">
        <v>50</v>
      </c>
      <c r="D5" s="10">
        <v>28</v>
      </c>
      <c r="E5" s="10">
        <v>2295</v>
      </c>
      <c r="F5" s="17">
        <v>592528.3056000002</v>
      </c>
      <c r="G5" s="17">
        <v>402403.1235000001</v>
      </c>
      <c r="H5" s="17">
        <v>190125.18210000009</v>
      </c>
      <c r="I5" s="11">
        <v>0.47247441929958089</v>
      </c>
      <c r="J5" s="10">
        <v>366</v>
      </c>
      <c r="K5" s="10">
        <v>1929</v>
      </c>
    </row>
    <row r="6" spans="3:15" x14ac:dyDescent="0.25">
      <c r="C6" s="2" t="s">
        <v>46</v>
      </c>
      <c r="D6" s="16"/>
      <c r="E6" s="16"/>
      <c r="F6" s="16"/>
      <c r="G6" s="16"/>
      <c r="H6" s="16"/>
      <c r="I6" s="16"/>
      <c r="J6" s="16"/>
      <c r="K6" s="16"/>
    </row>
    <row r="7" spans="3:15" x14ac:dyDescent="0.25">
      <c r="C7" s="12" t="s">
        <v>47</v>
      </c>
      <c r="D7" s="10">
        <v>9</v>
      </c>
      <c r="E7" s="10">
        <v>477</v>
      </c>
      <c r="F7" s="17">
        <v>195858.432</v>
      </c>
      <c r="G7" s="17">
        <v>101846.38459999999</v>
      </c>
      <c r="H7" s="17">
        <v>94012.04740000001</v>
      </c>
      <c r="I7" s="11">
        <v>0.92307692383220852</v>
      </c>
      <c r="J7" s="10">
        <v>477</v>
      </c>
      <c r="K7" s="10"/>
    </row>
    <row r="8" spans="3:15" x14ac:dyDescent="0.25">
      <c r="C8" s="12" t="s">
        <v>48</v>
      </c>
      <c r="D8" s="10">
        <v>10</v>
      </c>
      <c r="E8" s="10">
        <v>831</v>
      </c>
      <c r="F8" s="17">
        <v>116091.36</v>
      </c>
      <c r="G8" s="17">
        <v>63153.7</v>
      </c>
      <c r="H8" s="17">
        <v>52937.66</v>
      </c>
      <c r="I8" s="11">
        <v>0.8382352894604751</v>
      </c>
      <c r="J8" s="10">
        <v>831</v>
      </c>
      <c r="K8" s="10"/>
    </row>
    <row r="9" spans="3:15" x14ac:dyDescent="0.25">
      <c r="C9" s="12" t="s">
        <v>49</v>
      </c>
      <c r="D9" s="10">
        <v>7</v>
      </c>
      <c r="E9" s="10">
        <v>267</v>
      </c>
      <c r="F9" s="17">
        <v>33264</v>
      </c>
      <c r="G9" s="17">
        <v>18627.84</v>
      </c>
      <c r="H9" s="17">
        <v>14636.16</v>
      </c>
      <c r="I9" s="11">
        <v>0.7857142857142857</v>
      </c>
      <c r="J9" s="10">
        <v>267</v>
      </c>
      <c r="K9" s="10"/>
    </row>
    <row r="10" spans="3:15" x14ac:dyDescent="0.25">
      <c r="C10" s="2" t="s">
        <v>45</v>
      </c>
      <c r="D10" s="10">
        <v>33</v>
      </c>
      <c r="E10" s="10">
        <v>1314</v>
      </c>
      <c r="F10" s="17">
        <v>243825.12000000005</v>
      </c>
      <c r="G10" s="17">
        <v>175434.33590000001</v>
      </c>
      <c r="H10" s="17">
        <v>68390.784100000048</v>
      </c>
      <c r="I10" s="11">
        <v>0.38983693670424779</v>
      </c>
      <c r="J10" s="10">
        <v>219</v>
      </c>
      <c r="K10" s="10">
        <v>1095</v>
      </c>
    </row>
    <row r="11" spans="3:15" x14ac:dyDescent="0.25">
      <c r="C11" s="2" t="s">
        <v>51</v>
      </c>
      <c r="D11" s="10">
        <v>29</v>
      </c>
      <c r="E11" s="10">
        <v>1677</v>
      </c>
      <c r="F11" s="17">
        <v>240465.45599999998</v>
      </c>
      <c r="G11" s="17">
        <v>165743.86750000002</v>
      </c>
      <c r="H11" s="17">
        <v>74721.588499999954</v>
      </c>
      <c r="I11" s="11">
        <v>0.45082566026160781</v>
      </c>
      <c r="J11" s="10">
        <v>42</v>
      </c>
      <c r="K11" s="10">
        <v>1635</v>
      </c>
    </row>
    <row r="12" spans="3:15" x14ac:dyDescent="0.25">
      <c r="C12" s="2" t="s">
        <v>1</v>
      </c>
      <c r="D12" s="10">
        <v>116</v>
      </c>
      <c r="E12" s="10">
        <v>6861</v>
      </c>
      <c r="F12" s="17">
        <v>1422032.6736000001</v>
      </c>
      <c r="G12" s="17">
        <v>927209.25150000036</v>
      </c>
      <c r="H12" s="17">
        <v>494823.42209999973</v>
      </c>
      <c r="I12" s="11">
        <v>0.53366963422711222</v>
      </c>
      <c r="J12" s="10">
        <v>2202</v>
      </c>
      <c r="K12" s="10">
        <v>4659</v>
      </c>
    </row>
    <row r="28" spans="2:6" x14ac:dyDescent="0.25">
      <c r="B28" t="s">
        <v>58</v>
      </c>
    </row>
    <row r="29" spans="2:6" x14ac:dyDescent="0.25">
      <c r="B29" s="13" t="s">
        <v>10</v>
      </c>
      <c r="C29" s="2" t="s">
        <v>2</v>
      </c>
      <c r="E29" s="20">
        <f>GETPIVOTDATA("[Measures].[Nº de Vtas]",$C$4,"[Ventas].[Linea]","[Ventas].[Linea].&amp;[Raqueta]")</f>
        <v>28</v>
      </c>
    </row>
    <row r="30" spans="2:6" x14ac:dyDescent="0.25">
      <c r="B30" s="13" t="s">
        <v>12</v>
      </c>
      <c r="C30" s="2" t="s">
        <v>15</v>
      </c>
      <c r="E30" s="20">
        <f>GETPIVOTDATA("[Measures].[Uds Vendidas]",$C$4,"[Ventas].[Linea]","[Ventas].[Linea].&amp;[Raqueta]")</f>
        <v>2295</v>
      </c>
    </row>
    <row r="31" spans="2:6" x14ac:dyDescent="0.25">
      <c r="B31" s="13" t="s">
        <v>13</v>
      </c>
      <c r="C31" s="2" t="s">
        <v>16</v>
      </c>
      <c r="E31" s="20">
        <f>GETPIVOTDATA("[Measures].[Facturación Total]",$C$4,"[Ventas].[Linea]","[Ventas].[Linea].&amp;[Raqueta]")</f>
        <v>592528.3056000002</v>
      </c>
      <c r="F31" s="7"/>
    </row>
    <row r="32" spans="2:6" x14ac:dyDescent="0.25">
      <c r="B32" s="13" t="s">
        <v>19</v>
      </c>
      <c r="C32" t="s">
        <v>18</v>
      </c>
      <c r="E32" s="20">
        <f>GETPIVOTDATA("[Measures].[Total Coste]",$C$4,"[Ventas].[Linea]","[Ventas].[Linea].&amp;[Raqueta]")</f>
        <v>402403.1235000001</v>
      </c>
      <c r="F32" s="7"/>
    </row>
    <row r="33" spans="2:15" x14ac:dyDescent="0.25">
      <c r="B33" s="13" t="s">
        <v>21</v>
      </c>
      <c r="C33" s="2" t="s">
        <v>26</v>
      </c>
      <c r="E33" s="20">
        <f>GETPIVOTDATA("[Measures].[Margen Bruto]",$C$4,"[Ventas].[Linea]","[Ventas].[Linea].&amp;[Raqueta]")</f>
        <v>190125.18210000009</v>
      </c>
      <c r="F33" s="7"/>
    </row>
    <row r="34" spans="2:15" x14ac:dyDescent="0.25">
      <c r="B34" s="13" t="s">
        <v>24</v>
      </c>
      <c r="C34" s="2" t="s">
        <v>44</v>
      </c>
      <c r="E34" s="8">
        <f>GETPIVOTDATA("[Measures].[Marg.Bruto/Coste]",$C$4,"[Ventas].[Linea]","[Ventas].[Linea].&amp;[Raqueta]")</f>
        <v>0.47247441929958089</v>
      </c>
      <c r="F34" s="8"/>
      <c r="L34" s="2"/>
      <c r="O34" s="7"/>
    </row>
    <row r="35" spans="2:15" x14ac:dyDescent="0.25">
      <c r="B35" s="13" t="s">
        <v>25</v>
      </c>
      <c r="C35" s="19" t="s">
        <v>59</v>
      </c>
      <c r="E35" s="20">
        <f>GETPIVOTDATA("[Measures].[Uds vendidas con margen &gt;=50%]",$C$4,"[Ventas].[Linea]","[Ventas].[Linea].&amp;[Raqueta]")</f>
        <v>366</v>
      </c>
      <c r="G35" s="2"/>
      <c r="K35" s="13"/>
      <c r="L35" s="2"/>
      <c r="O35" s="9"/>
    </row>
    <row r="36" spans="2:15" x14ac:dyDescent="0.25">
      <c r="B36" s="13" t="s">
        <v>29</v>
      </c>
      <c r="C36" s="19" t="s">
        <v>60</v>
      </c>
      <c r="E36" s="20">
        <f>GETPIVOTDATA("[Measures].[Uds vendidas con marge&lt;50%]",$C$4,"[Ventas].[Linea]","[Ventas].[Linea].&amp;[Raqueta]")</f>
        <v>1929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6BDA-186E-4E9E-80C0-66146D397D38}">
  <dimension ref="C2"/>
  <sheetViews>
    <sheetView workbookViewId="0">
      <selection activeCell="C8" sqref="C8"/>
    </sheetView>
  </sheetViews>
  <sheetFormatPr baseColWidth="10" defaultRowHeight="15" x14ac:dyDescent="0.25"/>
  <cols>
    <col min="3" max="3" width="19.140625" customWidth="1"/>
  </cols>
  <sheetData>
    <row r="2" spans="3:3" x14ac:dyDescent="0.25">
      <c r="C2" t="s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6 9 3 6 1 5 8 b - d 7 9 f - 4 d 0 8 - 8 8 b 4 - 5 b e 1 1 c 7 c 9 3 7 9 " > < C u s t o m C o n t e n t > < ! [ C D A T A [ < ? x m l   v e r s i o n = " 1 . 0 "   e n c o d i n g = " u t f - 1 6 " ? > < S e t t i n g s > < C a l c u l a t e d F i e l d s > < i t e m > < M e a s u r e N a m e > N �   d e   V t a s < / M e a s u r e N a m e > < D i s p l a y N a m e > N �   d e   V t a s < / D i s p l a y N a m e > < V i s i b l e > F a l s e < / V i s i b l e > < / i t e m > < i t e m > < M e a s u r e N a m e > U d s   V e n d i d a s < / M e a s u r e N a m e > < D i s p l a y N a m e > U d s   V e n d i d a s < / D i s p l a y N a m e > < V i s i b l e > F a l s e < / V i s i b l e > < / i t e m > < i t e m > < M e a s u r e N a m e > F a c t u r a c i � n   T o t a l < / M e a s u r e N a m e > < D i s p l a y N a m e > F a c t u r a c i � n   T o t a l < / D i s p l a y N a m e > < V i s i b l e > F a l s e < / V i s i b l e > < / i t e m > < i t e m > < M e a s u r e N a m e > I n g r e s o   M e d i o   U n i t a r i o < / M e a s u r e N a m e > < D i s p l a y N a m e > I n g r e s o   M e d i o   U n i t a r i o < / D i s p l a y N a m e > < V i s i b l e > F a l s e < / V i s i b l e > < / i t e m > < i t e m > < M e a s u r e N a m e > T o t a l   C o s t e < / M e a s u r e N a m e > < D i s p l a y N a m e > T o t a l   C o s t e < / D i s p l a y N a m e > < V i s i b l e > F a l s e < / V i s i b l e > < / i t e m > < i t e m > < M e a s u r e N a m e > M a r g e n   B r u t o < / M e a s u r e N a m e > < D i s p l a y N a m e > M a r g e n   B r u t o < / D i s p l a y N a m e > < V i s i b l e > F a l s e < / V i s i b l e > < / i t e m > < i t e m > < M e a s u r e N a m e > M a r g . B r u t o / C o s t e < / M e a s u r e N a m e > < D i s p l a y N a m e > M a r g . B r u t o / C o s t e < / D i s p l a y N a m e > < V i s i b l e > F a l s e < / V i s i b l e > < / i t e m > < i t e m > < M e a s u r e N a m e > %   S o b r e   t o t a l   d e   I n g r e s o s < / M e a s u r e N a m e > < D i s p l a y N a m e > %   S o b r e   t o t a l   d e   I n g r e s o s < / D i s p l a y N a m e > < V i s i b l e > F a l s e < / V i s i b l e > < / i t e m > < i t e m > < M e a s u r e N a m e > F a c t u r a c i o n   d e   E n e r o < / M e a s u r e N a m e > < D i s p l a y N a m e > F a c t u r a c i o n   d e   E n e r o < / D i s p l a y N a m e > < V i s i b l e > F a l s e < / V i s i b l e > < / i t e m > < i t e m > < M e a s u r e N a m e > F a c t u r a c i o n   r e s p e c t o   E n e r o < / M e a s u r e N a m e > < D i s p l a y N a m e > F a c t u r a c i o n   r e s p e c t o   E n e r o < / D i s p l a y N a m e > < V i s i b l e > F a l s e < / V i s i b l e > < / i t e m > < i t e m > < M e a s u r e N a m e > U d s   v e n d i d a s   c o n   m a r g e n   & g t ; = 5 0 % < / M e a s u r e N a m e > < D i s p l a y N a m e > U d s   v e n d i d a s   c o n   m a r g e n   & g t ; = 5 0 % < / D i s p l a y N a m e > < V i s i b l e > F a l s e < / V i s i b l e > < / i t e m > < i t e m > < M e a s u r e N a m e > U d s   v e n d i d a s   c o n   m a r g e & l t ; 5 0 % < / M e a s u r e N a m e > < D i s p l a y N a m e > U d s   v e n d i d a s   c o n   m a r g e & l t ; 5 0 % < / D i s p l a y N a m e > < V i s i b l e > F a l s e < / V i s i b l e > < / i t e m > < i t e m > < M e a s u r e N a m e > C o s t e   M e d i o   U n i t a r i o < / M e a s u r e N a m e > < D i s p l a y N a m e > C o s t e   M e d i o   U n i t a r i o < / D i s p l a y N a m e > < V i s i b l e > F a l s e < / V i s i b l e > < / i t e m > < i t e m > < M e a s u r e N a m e > P r e s u p u e s t o   %   d e   D e s v i a c i � n < / M e a s u r e N a m e > < D i s p l a y N a m e > P r e s u p u e s t o   %   d e   D e s v i a c i � n < / D i s p l a y N a m e > < V i s i b l e > T r u e < / V i s i b l e > < / i t e m > < i t e m > < M e a s u r e N a m e > P r e s p u e s t a d o M e s < / M e a s u r e N a m e > < D i s p l a y N a m e > P r e s p u e s t a d o M e s < / D i s p l a y N a m e > < V i s i b l e > F a l s e < / V i s i b l e > < / i t e m > < i t e m > < M e a s u r e N a m e > P r e s u p u e s t o D e s v i a c i o n < / M e a s u r e N a m e > < D i s p l a y N a m e > P r e s u p u e s t o D e s v i a c i o n 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b 5 0 3 1 c 1 7 - 0 a 7 d - 4 4 4 2 - 8 1 b 6 - f 4 8 b 9 a 7 6 3 e 7 8 " > < C u s t o m C o n t e n t > < ! [ C D A T A [ < ? x m l   v e r s i o n = " 1 . 0 "   e n c o d i n g = " u t f - 1 6 " ? > < S e t t i n g s > < C a l c u l a t e d F i e l d s > < i t e m > < M e a s u r e N a m e > U d s   V e n d i d a s < / M e a s u r e N a m e > < D i s p l a y N a m e > U d s   V e n d i d a s < / D i s p l a y N a m e > < V i s i b l e > F a l s e < / V i s i b l e > < / i t e m > < i t e m > < M e a s u r e N a m e > %   S o b r e   t o t a l   d e   I n g r e s o s < / M e a s u r e N a m e > < D i s p l a y N a m e > %   S o b r e   t o t a l   d e   I n g r e s o s < / D i s p l a y N a m e > < V i s i b l e > F a l s e < / V i s i b l e > < / i t e m > < i t e m > < M e a s u r e N a m e > M a r g e n   B r u t o < / M e a s u r e N a m e > < D i s p l a y N a m e > M a r g e n   B r u t o < / D i s p l a y N a m e > < V i s i b l e > F a l s e < / V i s i b l e > < / i t e m > < i t e m > < M e a s u r e N a m e > F a c t u r a c i o n   d e   E n e r o < / M e a s u r e N a m e > < D i s p l a y N a m e > F a c t u r a c i o n   d e   E n e r o < / D i s p l a y N a m e > < V i s i b l e > F a l s e < / V i s i b l e > < / i t e m > < i t e m > < M e a s u r e N a m e > F a c t u r a c i o n   r e s p e c t o   E n e r o < / M e a s u r e N a m e > < D i s p l a y N a m e > F a c t u r a c i o n   r e s p e c t o   E n e r o < / D i s p l a y N a m e > < V i s i b l e > F a l s e < / V i s i b l e > < / i t e m > < i t e m > < M e a s u r e N a m e > F a c t u r a c i � n   T o t a l < / M e a s u r e N a m e > < D i s p l a y N a m e > F a c t u r a c i � n   T o t a l < / D i s p l a y N a m e > < V i s i b l e > F a l s e < / V i s i b l e > < / i t e m > < i t e m > < M e a s u r e N a m e > U d s   v e n d i d a s   c o n   m a r g e n   & g t ; = 5 0 % < / M e a s u r e N a m e > < D i s p l a y N a m e > U d s   v e n d i d a s   c o n   m a r g e n   & g t ; = 5 0 % < / D i s p l a y N a m e > < V i s i b l e > F a l s e < / V i s i b l e > < / i t e m > < i t e m > < M e a s u r e N a m e > U d s   v e n d i d a s   c o n   m a r g e & l t ; 5 0 % < / M e a s u r e N a m e > < D i s p l a y N a m e > U d s   v e n d i d a s   c o n   m a r g e & l t ; 5 0 % < / D i s p l a y N a m e > < V i s i b l e > F a l s e < / V i s i b l e > < / i t e m > < i t e m > < M e a s u r e N a m e > N �   d e   V t a s < / M e a s u r e N a m e > < D i s p l a y N a m e > N �   d e   V t a s < / D i s p l a y N a m e > < V i s i b l e > F a l s e < / V i s i b l e > < / i t e m > < i t e m > < M e a s u r e N a m e > I n g r e s o   M e d i o   U n i t a r i o < / M e a s u r e N a m e > < D i s p l a y N a m e > I n g r e s o   M e d i o   U n i t a r i o < / D i s p l a y N a m e > < V i s i b l e > F a l s e < / V i s i b l e > < / i t e m > < i t e m > < M e a s u r e N a m e > T o t a l   C o s t e < / M e a s u r e N a m e > < D i s p l a y N a m e > T o t a l   C o s t e < / D i s p l a y N a m e > < V i s i b l e > F a l s e < / V i s i b l e > < / i t e m > < i t e m > < M e a s u r e N a m e > M a r g . B r u t o / C o s t e < / M e a s u r e N a m e > < D i s p l a y N a m e > M a r g . B r u t o / C o s t e < / D i s p l a y N a m e > < V i s i b l e > F a l s e < / V i s i b l e > < / i t e m > < i t e m > < M e a s u r e N a m e > C o s t e   M e d i o   U n i t a r i o < / M e a s u r e N a m e > < D i s p l a y N a m e > C o s t e   M e d i o   U n i t a r i o < / D i s p l a y N a m e > < V i s i b l e > F a l s e < / V i s i b l e > < / i t e m > < i t e m > < M e a s u r e N a m e > F a c t u r a c i o n   T o t a l   v 2 < / M e a s u r e N a m e > < D i s p l a y N a m e > F a c t u r a c i o n   T o t a l   v 2 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M i s M e d i d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 M e d i d a s _ j g g o m e z < / s t r i n g > < / k e y > < v a l u e > < i n t > 1 5 6 < / i n t > < / v a l u e > < / i t e m > < / C o l u m n W i d t h s > < C o l u m n D i s p l a y I n d e x > < i t e m > < k e y > < s t r i n g > M e d i d a s _ j g g o m e z 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 V e n t a s 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 V e n t a s 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 C o l u m n s \ F a c t u r a < / K e y > < / D i a g r a m O b j e c t K e y > < D i a g r a m O b j e c t K e y > < K e y > C o l u m n s \ L i n e a < / K e y > < / D i a g r a m O b j e c t K e y > < D i a g r a m O b j e c t K e y > < K e y > C o l u m n s \ F a m i l i a < / K e y > < / D i a g r a m O b j e c t K e y > < D i a g r a m O b j e c t K e y > < K e y > C o l u m n s \ C a n t i d a d < / K e y > < / D i a g r a m O b j e c t K e y > < D i a g r a m O b j e c t K e y > < K e y > C o l u m n s \ C l i e n t e < / K e y > < / D i a g r a m O b j e c t K e y > < D i a g r a m O b j e c t K e y > < K e y > C o l u m n s \ V e n t a s < / K e y > < / D i a g r a m O b j e c t K e y > < D i a g r a m O b j e c t K e y > < K e y > C o l u m n s \ C o s t o s < / K e y > < / D i a g r a m O b j e c t K e y > < D i a g r a m O b j e c t K e y > < K e y > C o l u m n s \ P r o v e e d o r 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 C o l u m n s \ F a c t u r a 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 C o l u m n s \ L i n e a 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 M i s M e d i d a s 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 M i s M e d i d a s 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 C o l u m n s \ M e d i d a s _ j g g o m e z 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 C o l u m n s \ M e d i d a s _ j g g o m e z 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 T a g s \ T a b l e s \ & l t ; T a b l e s \ O b j e t i v o s & g t ; < / K e y > < / D i a g r a m O b j e c t K e y > < D i a g r a m O b j e c t K e y > < K e y > D y n a m i c   T a g s \ T a b l e s \ & l t ; T a b l e s \ V e n t a s & g t ; < / K e y > < / D i a g r a m O b j e c t K e y > < D i a g r a m O b j e c t K e y > < K e y > D y n a m i c   T a g s \ T a b l e s \ & l t ; T a b l e s \ M i s M e d i d a s & g t ; 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 T a b l e s \ O b j e t i v o s < / K e y > < / D i a g r a m O b j e c t K e y > < D i a g r a m O b j e c t K e y > < K e y > T a b l e s \ O b j e t i v o s \ C o l u m n s \ P r e s u p u e s t o M e s < / K e y > < / D i a g r a m O b j e c t K e y > < D i a g r a m O b j e c t K e y > < K e y > T a b l e s \ O b j e t i v o s \ C o l u m n s \ M o n t o _ O b j e t i v o < / K e y > < / D i a g r a m O b j e c t K e y > < D i a g r a m O b j e c t K e y > < K e y > T a b l e s \ V e n t a s < / K e y > < / D i a g r a m O b j e c t K e y > < D i a g r a m O b j e c t K e y > < K e y > T a b l e s \ V e n t a s \ C o l u m n s \ F e c h a < / K e y > < / D i a g r a m O b j e c t K e y > < D i a g r a m O b j e c t K e y > < K e y > T a b l e s \ V e n t a s \ C o l u m n s \ F a c t u r a < / K e y > < / D i a g r a m O b j e c t K e y > < D i a g r a m O b j e c t K e y > < K e y > T a b l e s \ V e n t a s \ C o l u m n s \ L i n e a < / K e y > < / D i a g r a m O b j e c t K e y > < D i a g r a m O b j e c t K e y > < K e y > T a b l e s \ V e n t a s \ C o l u m n s \ F a m i l i a < / K e y > < / D i a g r a m O b j e c t K e y > < D i a g r a m O b j e c t K e y > < K e y > T a b l e s \ V e n t a s \ C o l u m n s \ C a n t i d a d < / K e y > < / D i a g r a m O b j e c t K e y > < D i a g r a m O b j e c t K e y > < K e y > T a b l e s \ V e n t a s \ C o l u m n s \ C l i e n t e < / K e y > < / D i a g r a m O b j e c t K e y > < D i a g r a m O b j e c t K e y > < K e y > T a b l e s \ V e n t a s \ C o l u m n s \ V e n t a s < / K e y > < / D i a g r a m O b j e c t K e y > < D i a g r a m O b j e c t K e y > < K e y > T a b l e s \ V e n t a s \ C o l u m n s \ C o s t o s < / K e y > < / D i a g r a m O b j e c t K e y > < D i a g r a m O b j e c t K e y > < K e y > T a b l e s \ V e n t a s \ C o l u m n s \ P r o v e e d o r < / K e y > < / D i a g r a m O b j e c t K e y > < D i a g r a m O b j e c t K e y > < K e y > T a b l e s \ M i s M e d i d a s < / K e y > < / D i a g r a m O b j e c t K e y > < D i a g r a m O b j e c t K e y > < K e y > T a b l e s \ M i s M e d i d a s \ C o l u m n s \ M e d i d a s _ j g g o m e z < / K e y > < / D i a g r a m O b j e c t K e y > < D i a g r a m O b j e c t K e y > < K e y > T a b l e s \ C a l e n d a r i o < / K e y > < / D i a g r a m O b j e c t K e y > < D i a g r a m O b j e c t K e y > < K e y > T a b l e s \ C a l e n d a r i o \ C o l u m n s \ D a t e 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 R e l a t i o n s h i p s \ & l t ; T a b l e s \ O b j e t i v o s \ C o l u m n s \ P r e s u p u e s t o M e s & g t ; - & l t ; T a b l e s \ C a l e n d a r i o \ C o l u m n s \ D a t e & g t ; < / K e y > < / D i a g r a m O b j e c t K e y > < D i a g r a m O b j e c t K e y > < K e y > R e l a t i o n s h i p s \ & l t ; T a b l e s \ O b j e t i v o s \ C o l u m n s \ P r e s u p u e s t o M e s & g t ; - & l t ; T a b l e s \ C a l e n d a r i o \ C o l u m n s \ D a t e & g t ; \ F K < / K e y > < / D i a g r a m O b j e c t K e y > < D i a g r a m O b j e c t K e y > < K e y > R e l a t i o n s h i p s \ & l t ; T a b l e s \ O b j e t i v o s \ C o l u m n s \ P r e s u p u e s t o M e s & g t ; - & l t ; T a b l e s \ C a l e n d a r i o \ C o l u m n s \ D a t e & g t ; \ P K < / K e y > < / D i a g r a m O b j e c t K e y > < D i a g r a m O b j e c t K e y > < K e y > R e l a t i o n s h i p s \ & l t ; T a b l e s \ O b j e t i v o s \ C o l u m n s \ P r e s u p u e s t o M e s & g t ; - & l t ; T a b l e s \ C a l e n d a r i o \ C o l u m n s \ D a t e & g t ; \ C r o s s F i l t e r < / K e y > < / D i a g r a m O b j e c t K e y > < D i a g r a m O b j e c t K e y > < K e y > R e l a t i o n s h i p s \ & l t ; T a b l e s \ V e n t a s \ C o l u m n s \ F e c h a & g t ; - & l t ; T a b l e s \ C a l e n d a r i o \ C o l u m n s \ D a t e & g t ; < / K e y > < / D i a g r a m O b j e c t K e y > < D i a g r a m O b j e c t K e y > < K e y > R e l a t i o n s h i p s \ & l t ; T a b l e s \ V e n t a s \ C o l u m n s \ F e c h a & g t ; - & l t ; T a b l e s \ C a l e n d a r i o \ C o l u m n s \ D a t e & g t ; \ F K < / K e y > < / D i a g r a m O b j e c t K e y > < D i a g r a m O b j e c t K e y > < K e y > R e l a t i o n s h i p s \ & l t ; T a b l e s \ V e n t a s \ C o l u m n s \ F e c h a & g t ; - & l t ; T a b l e s \ C a l e n d a r i o \ C o l u m n s \ D a t e & g t ; \ P K < / K e y > < / D i a g r a m O b j e c t K e y > < D i a g r a m O b j e c t K e y > < K e y > R e l a t i o n s h i p s \ & l t ; T a b l e s \ V e n t a s \ C o l u m n s \ F e c h a & g t ; - & l t ; T a b l e s \ C a l e n d a r i o \ C o l u m n s \ D a t e & g t ; \ C r o s s F i l t e r < / K e y > < / D i a g r a m O b j e c t K e y > < / A l l K e y s > < S e l e c t e d K e y s > < D i a g r a m O b j e c t K e y > < K e y > T a b l e s \ M i s M e d i d a s 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 T a g s \ T a b l e s \ & l t ; T a b l e s \ O b j e t i v o s & g t ; 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 T a g s \ T a b l e s \ & l t ; T a b l e s \ V e n t a s & g t ; 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 T a g s \ T a b l e s \ & l t ; T a b l e s \ M i s M e d i d a s & g t ; 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 T a b l e s \ O b j e t i v o s 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 T a b l e s \ O b j e t i v o s \ C o l u m n s \ P r e s u p u e s t o M e s 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 T a b l e s \ O b j e t i v o s \ C o l u m n s \ M o n t o _ O b j e t i v o 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 5 9 2 . 9 0 3 8 1 0 5 6 7 6 6 5 8 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 T a b l e s \ V e n t a s \ C o l u m n s \ F a c t u r a 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 T a b l e s \ V e n t a s \ C o l u m n s \ L i n e a 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 T a b l e s \ V e n t a s \ C o l u m n s \ F a m i l i a 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 T a b l e s \ V e n t a s \ C o l u m n s \ C a n t i d a d 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 T a b l e s \ V e n t a s \ C o l u m n s \ V e n t a s 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 T a b l e s \ V e n t a s \ C o l u m n s \ C o s t o s 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 T a b l e s \ V e n t a s \ C o l u m n s \ P r o v e e d o r 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 T a b l e s \ M i s M e d i d a s 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 3 1 7 . 8 0 7 6 2 1 1 3 5 3 3 1 6 < / L e f t > < T a b I n d e x > 3 < / T a b I n d e x > < T o p > 2 3 4 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 T a b l e s \ M i s M e d i d a s \ C o l u m n s \ M e d i d a s _ j g g o m e z 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 2 1 2 < / H e i g h t > < I s E x p a n d e d > t r u e < / I s E x p a n d e d > < L a y e d O u t > t r u e < / L a y e d O u t > < L e f t > 3 0 4 . 8 0 7 6 2 1 1 3 5 3 3 1 6 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 R e l a t i o n s h i p s \ & l t ; T a b l e s \ O b j e t i v o s \ C o l u m n s \ P r e s u p u e s t o M e s & g t ; - & l t ; T a b l e s \ C a l e n d a r i o \ C o l u m n s \ D a t e & g t ; < / K e y > < / a : K e y > < a : V a l u e   i : t y p e = " D i a g r a m D i s p l a y L i n k V i e w S t a t e " > < A u t o m a t i o n P r o p e r t y H e l p e r T e x t > E x t r e m o   1 :   ( 2 1 6 , 7 5 ) .   E x t r e m o   2 :   ( 2 8 8 , 8 0 7 6 2 1 1 3 5 3 3 2 , 1 0 6 ) 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 2 5 0 . 4 0 3 8 1 0 4 9 9 9 9 9 9 6 < / b : _ x > < b : _ y > 7 5 < / b : _ y > < / b : P o i n t > < b : P o i n t > < b : _ x > 2 5 2 . 4 0 3 8 1 0 4 9 9 9 9 9 9 6 < / b : _ x > < b : _ y > 7 7 < / b : _ y > < / b : P o i n t > < b : P o i n t > < b : _ x > 2 5 2 . 4 0 3 8 1 0 4 9 9 9 9 9 9 6 < / b : _ x > < b : _ y > 1 0 4 < / b : _ y > < / b : P o i n t > < b : P o i n t > < b : _ x > 2 5 4 . 4 0 3 8 1 0 4 9 9 9 9 9 9 6 < / b : _ x > < b : _ y > 1 0 6 < / b : _ y > < / b : P o i n t > < b : P o i n t > < b : _ x > 2 8 8 . 8 0 7 6 2 1 1 3 5 3 3 1 6 6 < / b : _ x > < b : _ y > 1 0 6 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 R e l a t i o n s h i p s \ & l t ; T a b l e s \ O b j e t i v o s \ C o l u m n s \ P r e s u p u e s t o M e s & g t ; - & l t ; T a b l e s \ C a l e n d a r i o \ C o l u m n s \ D a t e & g t ; \ F K 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 R e l a t i o n s h i p s \ & l t ; T a b l e s \ O b j e t i v o s \ C o l u m n s \ P r e s u p u e s t o M e s & g t ; - & l t ; T a b l e s \ C a l e n d a r i o \ C o l u m n s \ D a t e & g t ; \ P K 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 2 8 8 . 8 0 7 6 2 1 1 3 5 3 3 1 6 6 < / b : _ x > < b : _ y > 9 8 < / b : _ y > < / L a b e l L o c a t i o n > < L o c a t i o n   x m l n s : b = " h t t p : / / s c h e m a s . d a t a c o n t r a c t . o r g / 2 0 0 4 / 0 7 / S y s t e m . W i n d o w s " > < b : _ x > 3 0 4 . 8 0 7 6 2 1 1 3 5 3 3 1 6 6 < / b : _ x > < b : _ y > 1 0 6 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 R e l a t i o n s h i p s \ & l t ; T a b l e s \ O b j e t i v o s \ C o l u m n s \ P r e s u p u e s t o M e s & g t ; - & l t ; T a b l e s \ C a l e n d a r i o \ C o l u m n s \ D a t e & g t ; \ C r o s s F i l t e r 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 2 5 0 . 4 0 3 8 1 0 4 9 9 9 9 9 9 6 < / b : _ x > < b : _ y > 7 5 < / b : _ y > < / b : P o i n t > < b : P o i n t > < b : _ x > 2 5 2 . 4 0 3 8 1 0 4 9 9 9 9 9 9 6 < / b : _ x > < b : _ y > 7 7 < / b : _ y > < / b : P o i n t > < b : P o i n t > < b : _ x > 2 5 2 . 4 0 3 8 1 0 4 9 9 9 9 9 9 6 < / b : _ x > < b : _ y > 1 0 4 < / b : _ y > < / b : P o i n t > < b : P o i n t > < b : _ x > 2 5 4 . 4 0 3 8 1 0 4 9 9 9 9 9 9 6 < / b : _ x > < b : _ y > 1 0 6 < / b : _ y > < / b : P o i n t > < b : P o i n t > < b : _ x > 2 8 8 . 8 0 7 6 2 1 1 3 5 3 3 1 6 6 < / b : _ x > < b : _ y > 1 0 6 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 R e l a t i o n s h i p s \ & l t ; T a b l e s \ V e n t a s \ C o l u m n s \ F e c h a & g t ; - & l t ; T a b l e s \ C a l e n d a r i o \ C o l u m n s \ D a t e & g t ; < / K e y > < / a : K e y > < a : V a l u e   i : t y p e = " D i a g r a m D i s p l a y L i n k V i e w S t a t e " > < A u t o m a t i o n P r o p e r t y H e l p e r T e x t > E x t r e m o   1 :   ( 5 7 6 , 9 0 3 8 1 0 5 6 7 6 6 6 , 7 5 ) .   E x t r e m o   2 :   ( 5 2 0 , 8 0 7 6 2 1 1 3 5 3 3 2 , 1 0 6 ) 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 5 7 6 . 9 0 3 8 1 0 5 6 7 6 6 5 8 < / b : _ x > < b : _ y > 7 5 < / b : _ y > < / b : P o i n t > < b : P o i n t > < b : _ x > 5 5 0 . 8 5 5 7 1 6 < / b : _ x > < b : _ y > 7 5 < / b : _ y > < / b : P o i n t > < b : P o i n t > < b : _ x > 5 4 8 . 8 5 5 7 1 6 < / b : _ x > < b : _ y > 7 7 < / b : _ y > < / b : P o i n t > < b : P o i n t > < b : _ x > 5 4 8 . 8 5 5 7 1 6 < / b : _ x > < b : _ y > 1 0 4 < / b : _ y > < / b : P o i n t > < b : P o i n t > < b : _ x > 5 4 6 . 8 5 5 7 1 6 < / b : _ x > < b : _ y > 1 0 6 < / b : _ y > < / b : P o i n t > < b : P o i n t > < b : _ x > 5 2 0 . 8 0 7 6 2 1 1 3 5 3 3 1 6 < / b : _ x > < b : _ y > 1 0 6 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 R e l a t i o n s h i p s \ & l t ; T a b l e s \ V e n t a s \ C o l u m n s \ F e c h a & g t ; - & l t ; T a b l e s \ C a l e n d a r i o \ C o l u m n s \ D a t e & g t ; \ F K 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 5 7 6 . 9 0 3 8 1 0 5 6 7 6 6 5 8 < / b : _ x > < b : _ y > 6 7 < / b : _ y > < / L a b e l L o c a t i o n > < L o c a t i o n   x m l n s : b = " h t t p : / / s c h e m a s . d a t a c o n t r a c t . o r g / 2 0 0 4 / 0 7 / S y s t e m . W i n d o w s " > < b : _ x > 5 9 2 . 9 0 3 8 1 0 5 6 7 6 6 5 8 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 R e l a t i o n s h i p s \ & l t ; T a b l e s \ V e n t a s \ C o l u m n s \ F e c h a & g t ; - & l t ; T a b l e s \ C a l e n d a r i o \ C o l u m n s \ D a t e & g t ; \ P K 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 5 0 4 . 8 0 7 6 2 1 1 3 5 3 3 1 6 < / b : _ x > < b : _ y > 9 8 < / b : _ y > < / L a b e l L o c a t i o n > < L o c a t i o n   x m l n s : b = " h t t p : / / s c h e m a s . d a t a c o n t r a c t . o r g / 2 0 0 4 / 0 7 / S y s t e m . W i n d o w s " > < b : _ x > 5 0 4 . 8 0 7 6 2 1 1 3 5 3 3 1 6 < / b : _ x > < b : _ y > 1 0 6 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 R e l a t i o n s h i p s \ & l t ; T a b l e s \ V e n t a s \ C o l u m n s \ F e c h a & g t ; - & l t ; T a b l e s \ C a l e n d a r i o \ C o l u m n s \ D a t e & g t ; \ C r o s s F i l t e r 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 5 7 6 . 9 0 3 8 1 0 5 6 7 6 6 5 8 < / b : _ x > < b : _ y > 7 5 < / b : _ y > < / b : P o i n t > < b : P o i n t > < b : _ x > 5 5 0 . 8 5 5 7 1 6 < / b : _ x > < b : _ y > 7 5 < / b : _ y > < / b : P o i n t > < b : P o i n t > < b : _ x > 5 4 8 . 8 5 5 7 1 6 < / b : _ x > < b : _ y > 7 7 < / b : _ y > < / b : P o i n t > < b : P o i n t > < b : _ x > 5 4 8 . 8 5 5 7 1 6 < / b : _ x > < b : _ y > 1 0 4 < / b : _ y > < / b : P o i n t > < b : P o i n t > < b : _ x > 5 4 6 . 8 5 5 7 1 6 < / b : _ x > < b : _ y > 1 0 6 < / b : _ y > < / b : P o i n t > < b : P o i n t > < b : _ x > 5 2 0 . 8 0 7 6 2 1 1 3 5 3 3 1 6 < / b : _ x > < b : _ y > 1 0 6 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 O b j e t i v o s 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 O b j e t i v o s 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 C o l u m n s \ P r e s u p u e s t o M e s < / K e y > < / D i a g r a m O b j e c t K e y > < D i a g r a m O b j e c t K e y > < K e y > C o l u m n s \ M o n t o _ O b j e t i v o 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 C o l u m n s \ P r e s u p u e s t o M e s 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 C o l u m n s \ M o n t o _ O b j e t i v o 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D a t a M a s h u p   s q m i d = " d 3 1 8 e 8 3 2 - 0 0 c 6 - 4 a 1 8 - 9 9 9 3 - 3 6 a 7 2 9 a c f b a 1 "   x m l n s = " h t t p : / / s c h e m a s . m i c r o s o f t . c o m / D a t a M a s h u p " > A A A A A L o E A A B Q S w M E F A A C A A g A 7 p N f W e T K / k W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b R M z S 3 1 D O w 0 Y c J 2 v h m 5 i E U G A E d D J J F E r R x L s 0 p K S 1 K t U s t 1 n U N t t G H c W 3 0 o X 6 w A w B Q S w M E F A A C A A g A 7 p N f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6 T X 1 n T 4 G z 9 u g E A A A U E A A A T A B w A R m 9 y b X V s Y X M v U 2 V j d G l v b j E u b S C i G A A o o B Q A A A A A A A A A A A A A A A A A A A A A A A A A A A C 1 U 8 F q 2 0 A Q v R v y D 8 v m Y o M Q p I Q e G n w I S g y m M X F b J z l Y J q y 1 0 2 T j 1 Y 6 7 O x t k j P 8 9 I 8 t O g p V A D 6 0 u E j N v 3 h u 9 t x u g I I N O / G r e J 2 e d T n h U H r S 4 n j 8 B m W c M o i 8 s 0 F F H 8 H P t z Q M 4 r l x W B d j 0 D v 1 i j r j o D o y F N E N H 4 C h 0 j y V / Q l X z j l C D x R P Z S 4 S L 1 i a C f I R e s m P b S 9 x P 1 N w C 0 z b 8 6 + m Q o O z L 1 7 5 M v h u n + 3 I L k 7 P N 9 E K R m u 1 Y j u X E L F E U q p w b p V E y z R a X T r x y 4 T f 6 M k M b S z d Z L S F 0 D z S T 9 V q O P Y S 4 j B A I R 8 B a g h g p t C L Y J G I t R / x b e L + f 4 3 Y W v Q d X r N K a c b P p H X W M + 3 i V N z d v 2 R j 1 H 6 1 s + D / x s W n + Q x P f q 9 U O D q B 4 V C 3 j B q q g 6 O v 6 0 N H X 0 8 a u u n F l H L z C C S r a w U t j T b u e W c N y 0 K q P P T 4 D a P T t C e X I a K X b y n s n D j L c D i H n 3 2 7 9 X b w f x M Q O y u x b f h P A h / w J A 5 g H p w q D p k C d X 0 B Y E C 7 z y 0 q V f A j O b 4 Z 5 M y e + 5 B w L X 7 r b + r h k W I I v j L I Q x O r t u q S V D Z U U J Z A S 0 2 E Y K 8 8 s B P 5 H B L / q 1 8 c i E f X y n D V b U r t w g P k J f 6 L h v b f Y 2 d k L U E s B A i 0 A F A A C A A g A 7 p N f W e T K / k W n A A A A 9 w A A A B I A A A A A A A A A A A A A A A A A A A A A A E N v b m Z p Z y 9 Q Y W N r Y W d l L n h t b F B L A Q I t A B Q A A g A I A O 6 T X 1 l T c j g s m w A A A O E A A A A T A A A A A A A A A A A A A A A A A P M A A A B b Q 2 9 u d G V u d F 9 U e X B l c 1 0 u e G 1 s U E s B A i 0 A F A A C A A g A 7 p N f W d P g b P 2 6 A Q A A B Q Q A A B M A A A A A A A A A A A A A A A A A 2 w E A A E Z v c m 1 1 b G F z L 1 N l Y 3 R p b 2 4 x L m 1 Q S w U G A A A A A A M A A w D C A A A A 4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h k A A A A A A A A Q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2 J q Z X R p d m 9 z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G a W x s Q 2 9 s d W 1 u T m F t Z X M i I F Z h b H V l P S J z W y Z x d W 9 0 O 1 B y Z X N 1 c H V l c 3 R v T W V z J n F 1 b 3 Q 7 L C Z x d W 9 0 O 0 1 v b n R v X 0 9 i a m V 0 a X Z v J n F 1 b 3 Q 7 X S I g L z 4 8 R W 5 0 c n k g V H l w Z T 0 i R m l s b E V u Y W J s Z W Q i I F Z h b H V l P S J s M C I g L z 4 8 R W 5 0 c n k g V H l w Z T 0 i R m l s b E N v b H V t b l R 5 c G V z I i B W Y W x 1 Z T 0 i c 0 N S R T 0 i I C 8 + P E V u d H J 5 I F R 5 c G U 9 I k Z p b G x M Y X N 0 V X B k Y X R l Z C I g V m F s d W U 9 I m Q y M D I 0 L T E w L T M x V D E 4 O j I 2 O j I 0 L j c w O T Y z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E N v d W 5 0 I i B W Y W x 1 Z T 0 i b D E y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z g w M m F i Z D h j L T B j N D U t N D F i M C 0 5 N m R h L W Y 0 Y W F m Y j J l Z D Y 2 N y I g L z 4 8 R W 5 0 c n k g V H l w Z T 0 i Q W R k Z W R U b 0 R h d G F N b 2 R l b C I g V m F s d W U 9 I m w x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J q Z X R p d m 9 z L 1 R p c G 8 g Y 2 F t Y m l h Z G 8 u e 1 B y Z X N 1 c H V l c 3 R v T W V z L D B 9 J n F 1 b 3 Q 7 L C Z x d W 9 0 O 1 N l Y 3 R p b 2 4 x L 0 9 i a m V 0 a X Z v c y 9 U a X B v I G N h b W J p Y W R v L n t N b 2 5 0 b 1 9 P Y m p l d G l 2 b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P Y m p l d G l 2 b 3 M v V G l w b y B j Y W 1 i a W F k b y 5 7 U H J l c 3 V w d W V z d G 9 N Z X M s M H 0 m c X V v d D s s J n F 1 b 3 Q 7 U 2 V j d G l v b j E v T 2 J q Z X R p d m 9 z L 1 R p c G 8 g Y 2 F t Y m l h Z G 8 u e 0 1 v b n R v X 0 9 i a m V 0 a X Z v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Z W 5 0 Y X M 8 L 0 l 0 Z W 1 Q Y X R o P j w v S X R l b U x v Y 2 F 0 a W 9 u P j x T d G F i b G V F b n R y a W V z P j x F b n R y e S B U e X B l P S J G a W x s Q 2 9 1 b n Q i I F Z h b H V l P S J s N z U 0 I i A v P j x F b n R y e S B U e X B l P S J O Y X Z p Z 2 F 0 a W 9 u U 3 R l c E 5 h b W U i I F Z h b H V l P S J z T m F 2 Z W d h Y 2 n D s 2 4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Q t M T A t M z F U M T g 6 M z E 6 M j c u N T g 0 M j Y 4 N 1 o i I C 8 + P E V u d H J 5 I F R 5 c G U 9 I k Z p b G x D b 2 x 1 b W 5 U e X B l c y I g V m F s d W U 9 I n N D U U 1 H Q m d N R 0 V S R U d B Q T 0 9 I i A v P j x F b n R y e S B U e X B l P S J G a W x s Q 2 9 s d W 1 u T m F t Z X M i I F Z h b H V l P S J z W y Z x d W 9 0 O 0 Z l Y 2 h h J n F 1 b 3 Q 7 L C Z x d W 9 0 O 0 Z h Y 3 R 1 c m E m c X V v d D s s J n F 1 b 3 Q 7 T G l u Z W E m c X V v d D s s J n F 1 b 3 Q 7 R m F t a W x p Y S Z x d W 9 0 O y w m c X V v d D t D Y W 5 0 a W R h Z C Z x d W 9 0 O y w m c X V v d D t D b G l l b n R l J n F 1 b 3 Q 7 L C Z x d W 9 0 O 1 Z l b n R h c y Z x d W 9 0 O y w m c X V v d D t D b 3 N 0 b 3 M m c X V v d D s s J n F 1 b 3 Q 7 U H J v d m V l Z G 9 y J n F 1 b 3 Q 7 L C Z x d W 9 0 O 1 V u a W R h Z G V z I F Z l b m R p Z G F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z l h N T g 5 N z F l L T Z h M D U t N D V h Z S 0 5 Z j c 1 L T A 1 Z W J j Y z Z l N T B k N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l b n R h c y 9 U a X B v I G N h b W J p Y W R v L n t G Z W N o Y S w w f S Z x d W 9 0 O y w m c X V v d D t T Z W N 0 a W 9 u M S 9 W Z W 5 0 Y X M v V G l w b y B j Y W 1 i a W F k b y 5 7 R m F j d H V y Y S w x f S Z x d W 9 0 O y w m c X V v d D t T Z W N 0 a W 9 u M S 9 W Z W 5 0 Y X M v V G l w b y B j Y W 1 i a W F k b y 5 7 T G l u Z W E s M n 0 m c X V v d D s s J n F 1 b 3 Q 7 U 2 V j d G l v b j E v V m V u d G F z L 1 R p c G 8 g Y 2 F t Y m l h Z G 8 u e 0 Z h b W l s a W E s M 3 0 m c X V v d D s s J n F 1 b 3 Q 7 U 2 V j d G l v b j E v V m V u d G F z L 1 R p c G 8 g Y 2 F t Y m l h Z G 8 u e 0 N h b n R p Z G F k L D R 9 J n F 1 b 3 Q 7 L C Z x d W 9 0 O 1 N l Y 3 R p b 2 4 x L 1 Z l b n R h c y 9 U a X B v I G N h b W J p Y W R v L n t D b G l l b n R l L D V 9 J n F 1 b 3 Q 7 L C Z x d W 9 0 O 1 N l Y 3 R p b 2 4 x L 1 Z l b n R h c y 9 U a X B v I G N h b W J p Y W R v L n t W Z W 5 0 Y X M s N n 0 m c X V v d D s s J n F 1 b 3 Q 7 U 2 V j d G l v b j E v V m V u d G F z L 1 R p c G 8 g Y 2 F t Y m l h Z G 8 u e 0 N v c 3 R v c y w 3 f S Z x d W 9 0 O y w m c X V v d D t T Z W N 0 a W 9 u M S 9 W Z W 5 0 Y X M v V G l w b y B j Y W 1 i a W F k b y 5 7 U H J v d m V l Z G 9 y L D h 9 J n F 1 b 3 Q 7 L C Z x d W 9 0 O 1 N l Y 3 R p b 2 4 x L 1 Z l b n R h c y 9 W Z W 5 0 Y X N f V G F i b G U u e 1 V u a W R h Z G V z I F Z l b m R p Z G F z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W Z W 5 0 Y X M v V G l w b y B j Y W 1 i a W F k b y 5 7 R m V j a G E s M H 0 m c X V v d D s s J n F 1 b 3 Q 7 U 2 V j d G l v b j E v V m V u d G F z L 1 R p c G 8 g Y 2 F t Y m l h Z G 8 u e 0 Z h Y 3 R 1 c m E s M X 0 m c X V v d D s s J n F 1 b 3 Q 7 U 2 V j d G l v b j E v V m V u d G F z L 1 R p c G 8 g Y 2 F t Y m l h Z G 8 u e 0 x p b m V h L D J 9 J n F 1 b 3 Q 7 L C Z x d W 9 0 O 1 N l Y 3 R p b 2 4 x L 1 Z l b n R h c y 9 U a X B v I G N h b W J p Y W R v L n t G Y W 1 p b G l h L D N 9 J n F 1 b 3 Q 7 L C Z x d W 9 0 O 1 N l Y 3 R p b 2 4 x L 1 Z l b n R h c y 9 U a X B v I G N h b W J p Y W R v L n t D Y W 5 0 a W R h Z C w 0 f S Z x d W 9 0 O y w m c X V v d D t T Z W N 0 a W 9 u M S 9 W Z W 5 0 Y X M v V G l w b y B j Y W 1 i a W F k b y 5 7 Q 2 x p Z W 5 0 Z S w 1 f S Z x d W 9 0 O y w m c X V v d D t T Z W N 0 a W 9 u M S 9 W Z W 5 0 Y X M v V G l w b y B j Y W 1 i a W F k b y 5 7 V m V u d G F z L D Z 9 J n F 1 b 3 Q 7 L C Z x d W 9 0 O 1 N l Y 3 R p b 2 4 x L 1 Z l b n R h c y 9 U a X B v I G N h b W J p Y W R v L n t D b 3 N 0 b 3 M s N 3 0 m c X V v d D s s J n F 1 b 3 Q 7 U 2 V j d G l v b j E v V m V u d G F z L 1 R p c G 8 g Y 2 F t Y m l h Z G 8 u e 1 B y b 3 Z l Z W R v c i w 4 f S Z x d W 9 0 O y w m c X V v d D t T Z W N 0 a W 9 u M S 9 W Z W 5 0 Y X M v V m V u d G F z X 1 R h Y m x l L n t V b m l k Y W R l c y B W Z W 5 k a W R h c y w 5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B p d m 9 0 V G F i b G U i I C 8 + P E V u d H J 5 I F R 5 c G U 9 I l J l c 3 V s d F R 5 c G U i I F Z h b H V l P S J z V G F i b G U i I C 8 + P E V u d H J 5 I F R 5 c G U 9 I l B p d m 9 0 T 2 J q Z W N 0 T m F t Z S I g V m F s d W U 9 I n N B b m F s a X R p Y 2 E g Z G U g d m V u d G F z I D E g V m V y Z G U h V G F i b G F E a W 7 D o W 1 p Y 2 E x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2 9 u Z X h p b 2 4 l M j B N b 2 R l b G 8 x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T Q y Z j d k O S 1 j O W U 4 L T Q 1 M T g t Y j I y M i 0 5 Y z N h M T Y z Y 2 I 0 N m Y i I C 8 + P E V u d H J 5 I F R 5 c G U 9 I l J l c 3 V s d F R 5 c G U i I F Z h b H V l P S J z V G V 4 d C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R W 5 0 c n k g V H l w Z T 0 i R m l s b E x h c 3 R V c G R h d G V k I i B W Y W x 1 Z T 0 i Z D I w M j Q t M T A t M z F U M T g 6 M T Y 6 M j k u M z U 3 M z c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2 J q Z X R p d m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i a m V 0 a X Z v c y 9 P Y m p l d G l 2 b 3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F z L 1 Z l b n R h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m p l d G l 2 b 3 M v V G l w b y U y M G N h b W J p Y W R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g n n L j F K 9 R 5 X m 7 o N 6 s c w M A A A A A A I A A A A A A B B m A A A A A Q A A I A A A A E g L N s V j d n 2 V a R 4 P J f V 0 w R i P G g Z m n p P 2 g f 0 9 a Y 7 I G T E 0 A A A A A A 6 A A A A A A g A A I A A A A A I / 4 f d 3 N 9 Z n d 6 O 8 7 y 2 e W 9 W s a t L e 3 I W b T e z u t W 3 P v L 8 H U A A A A J J M + R w o P y D r k v 1 A u 8 t / x W U Z j H d 3 O 8 w b s k Z z W I k a t Z 9 b 1 F U Z R X Z o o 4 C K v r D V B B a J J h e L F V 1 4 o P E Q H B 3 j L V K U h g 8 E e o F W o V f 9 N f e m e h z b 0 V Q Y Q A A A A J L A t A X M U B N j k Q W N T m V d S B j j 7 u o 2 0 I o F e + e n R A A m U 9 v i 8 E t d O k 1 e k c L 8 m G i n J 4 e V 6 8 M b L M u Q C J i H U u q 7 H t Y x 8 R 0 = < / D a t a M a s h u p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 2 0 2 4 - 1 0 - 3 1 T 1 7 : 1 9 : 3 7 . 1 5 8 3 5 1 9 + 0 0 : 0 0 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V e n t a s _ 3 0 c a f a f 5 - c 7 a 7 - 4 7 e a - 9 3 1 e - b c f a 7 d f 8 1 7 b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 F a c t u r a < / s t r i n g > < / k e y > < v a l u e > < i n t > 8 5 < / i n t > < / v a l u e > < / i t e m > < i t e m > < k e y > < s t r i n g > L i n e a < / s t r i n g > < / k e y > < v a l u e > < i n t > 7 0 < / i n t > < / v a l u e > < / i t e m > < i t e m > < k e y > < s t r i n g > F a m i l i a < / s t r i n g > < / k e y > < v a l u e > < i n t > 8 2 < / i n t > < / v a l u e > < / i t e m > < i t e m > < k e y > < s t r i n g > C a n t i d a d < / s t r i n g > < / k e y > < v a l u e > < i n t > 9 3 < / i n t > < / v a l u e > < / i t e m > < i t e m > < k e y > < s t r i n g > C l i e n t e < / s t r i n g > < / k e y > < v a l u e > < i n t > 8 0 < / i n t > < / v a l u e > < / i t e m > < i t e m > < k e y > < s t r i n g > V e n t a s < / s t r i n g > < / k e y > < v a l u e > < i n t > 8 0 < / i n t > < / v a l u e > < / i t e m > < i t e m > < k e y > < s t r i n g > C o s t o s < / s t r i n g > < / k e y > < v a l u e > < i n t > 8 4 < / i n t > < / v a l u e > < / i t e m > < i t e m > < k e y > < s t r i n g > P r o v e e d o r < / s t r i n g > < / k e y > < v a l u e > < i n t > 1 0 4 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 F a c t u r a < / s t r i n g > < / k e y > < v a l u e > < i n t > 1 < / i n t > < / v a l u e > < / i t e m > < i t e m > < k e y > < s t r i n g > L i n e a < / s t r i n g > < / k e y > < v a l u e > < i n t > 2 < / i n t > < / v a l u e > < / i t e m > < i t e m > < k e y > < s t r i n g > F a m i l i a < / s t r i n g > < / k e y > < v a l u e > < i n t > 3 < / i n t > < / v a l u e > < / i t e m > < i t e m > < k e y > < s t r i n g > C a n t i d a d < / s t r i n g > < / k e y > < v a l u e > < i n t > 4 < / i n t > < / v a l u e > < / i t e m > < i t e m > < k e y > < s t r i n g > C l i e n t e < / s t r i n g > < / k e y > < v a l u e > < i n t > 5 < / i n t > < / v a l u e > < / i t e m > < i t e m > < k e y > < s t r i n g > V e n t a s < / s t r i n g > < / k e y > < v a l u e > < i n t > 6 < / i n t > < / v a l u e > < / i t e m > < i t e m > < k e y > < s t r i n g > C o s t o s < / s t r i n g > < / k e y > < v a l u e > < i n t > 7 < / i n t > < / v a l u e > < / i t e m > < i t e m > < k e y > < s t r i n g > P r o v e e d o r 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 O b j e t i v o s 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 O b j e t i v o s 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 C o l u m n s \ P r e s u p u e s t o M e s 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 C o l u m n s \ M o n t o _ O b j e t i v o 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 V e n t a s 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 V e n t a s 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 C o l u m n s \ L i n e a 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 M i s M e d i d a s 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 M i s M e d i d a s 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 C o l u m n s \ M e d i d a s _ j g g o m e z 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O b j e t i v o s _ 9 4 8 5 9 1 d 6 - 2 a e 6 - 4 e e 0 - b 9 d 2 - 3 d b 8 1 4 5 7 6 8 f 2 , V e n t a s _ 3 0 c a f a f 5 - c 7 a 7 - 4 7 e a - 9 3 1 e - b c f a 7 d f 8 1 7 b f , M i s M e d i d a s , C a l e n d a r i o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 6 6 < / i n t > < / v a l u e > < / i t e m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 O b j e t i v o s _ 9 4 8 5 9 1 d 6 - 2 a e 6 - 4 e e 0 - b 9 d 2 - 3 d b 8 1 4 5 7 6 8 f 2 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 V e n t a s _ 3 0 c a f a f 5 - c 7 a 7 - 4 7 e a - 9 3 1 e - b c f a 7 d f 8 1 7 b f 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 M i s M e d i d a s 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O b j e t i v o s _ 9 4 8 5 9 1 d 6 - 2 a e 6 - 4 e e 0 - b 9 d 2 - 3 d b 8 1 4 5 7 6 8 f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 P r e s u p u e s t o M e s < / s t r i n g > < / k e y > < v a l u e > < i n t > 1 4 8 < / i n t > < / v a l u e > < / i t e m > < i t e m > < k e y > < s t r i n g > M o n t o _ O b j e t i v o < / s t r i n g > < / k e y > < v a l u e > < i n t > 1 4 0 < / i n t > < / v a l u e > < / i t e m > < / C o l u m n W i d t h s > < C o l u m n D i s p l a y I n d e x > < i t e m > < k e y > < s t r i n g > P r e s u p u e s t o M e s < / s t r i n g > < / k e y > < v a l u e > < i n t > 0 < / i n t > < / v a l u e > < / i t e m > < i t e m > < k e y > < s t r i n g > M o n t o _ O b j e t i v o 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0F58A3DE-B157-4E28-A5BA-6894D6EC4909}">
  <ds:schemaRefs/>
</ds:datastoreItem>
</file>

<file path=customXml/itemProps10.xml><?xml version="1.0" encoding="utf-8"?>
<ds:datastoreItem xmlns:ds="http://schemas.openxmlformats.org/officeDocument/2006/customXml" ds:itemID="{6EA7765D-A38C-4480-B5E3-F531F7F26235}">
  <ds:schemaRefs/>
</ds:datastoreItem>
</file>

<file path=customXml/itemProps11.xml><?xml version="1.0" encoding="utf-8"?>
<ds:datastoreItem xmlns:ds="http://schemas.openxmlformats.org/officeDocument/2006/customXml" ds:itemID="{E530BD1E-7498-4A00-B026-29CFC0F53D37}">
  <ds:schemaRefs/>
</ds:datastoreItem>
</file>

<file path=customXml/itemProps12.xml><?xml version="1.0" encoding="utf-8"?>
<ds:datastoreItem xmlns:ds="http://schemas.openxmlformats.org/officeDocument/2006/customXml" ds:itemID="{1A0ED55C-2AC9-4284-B4CD-D62B1892C817}">
  <ds:schemaRefs/>
</ds:datastoreItem>
</file>

<file path=customXml/itemProps13.xml><?xml version="1.0" encoding="utf-8"?>
<ds:datastoreItem xmlns:ds="http://schemas.openxmlformats.org/officeDocument/2006/customXml" ds:itemID="{8C407F16-2D22-45D4-8E03-F1AD4917F019}">
  <ds:schemaRefs/>
</ds:datastoreItem>
</file>

<file path=customXml/itemProps14.xml><?xml version="1.0" encoding="utf-8"?>
<ds:datastoreItem xmlns:ds="http://schemas.openxmlformats.org/officeDocument/2006/customXml" ds:itemID="{F43DF14B-7B6F-4981-A090-BE31E2C823C5}">
  <ds:schemaRefs/>
</ds:datastoreItem>
</file>

<file path=customXml/itemProps15.xml><?xml version="1.0" encoding="utf-8"?>
<ds:datastoreItem xmlns:ds="http://schemas.openxmlformats.org/officeDocument/2006/customXml" ds:itemID="{4C8A1F00-818B-4D3F-BB66-A52761B192AD}">
  <ds:schemaRefs/>
</ds:datastoreItem>
</file>

<file path=customXml/itemProps16.xml><?xml version="1.0" encoding="utf-8"?>
<ds:datastoreItem xmlns:ds="http://schemas.openxmlformats.org/officeDocument/2006/customXml" ds:itemID="{0D637CBD-6895-4CED-8604-7A1F12346A53}">
  <ds:schemaRefs/>
</ds:datastoreItem>
</file>

<file path=customXml/itemProps17.xml><?xml version="1.0" encoding="utf-8"?>
<ds:datastoreItem xmlns:ds="http://schemas.openxmlformats.org/officeDocument/2006/customXml" ds:itemID="{E1FEE717-7B0F-4719-A736-0E75247AF6FB}">
  <ds:schemaRefs/>
</ds:datastoreItem>
</file>

<file path=customXml/itemProps18.xml><?xml version="1.0" encoding="utf-8"?>
<ds:datastoreItem xmlns:ds="http://schemas.openxmlformats.org/officeDocument/2006/customXml" ds:itemID="{EE8C2668-FEEF-4DAF-B0AB-0E3BB2E4F8A4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CB9FE23A-B47A-44A6-A333-052FC3FAA860}">
  <ds:schemaRefs/>
</ds:datastoreItem>
</file>

<file path=customXml/itemProps2.xml><?xml version="1.0" encoding="utf-8"?>
<ds:datastoreItem xmlns:ds="http://schemas.openxmlformats.org/officeDocument/2006/customXml" ds:itemID="{7F1D01DA-296A-494F-BB9E-F89ECA093A1C}">
  <ds:schemaRefs/>
</ds:datastoreItem>
</file>

<file path=customXml/itemProps20.xml><?xml version="1.0" encoding="utf-8"?>
<ds:datastoreItem xmlns:ds="http://schemas.openxmlformats.org/officeDocument/2006/customXml" ds:itemID="{A18BAB22-7715-4F1B-865E-B76F4C438256}">
  <ds:schemaRefs/>
</ds:datastoreItem>
</file>

<file path=customXml/itemProps21.xml><?xml version="1.0" encoding="utf-8"?>
<ds:datastoreItem xmlns:ds="http://schemas.openxmlformats.org/officeDocument/2006/customXml" ds:itemID="{135A430A-F79E-4584-BE0F-26E2F6E6C582}">
  <ds:schemaRefs/>
</ds:datastoreItem>
</file>

<file path=customXml/itemProps22.xml><?xml version="1.0" encoding="utf-8"?>
<ds:datastoreItem xmlns:ds="http://schemas.openxmlformats.org/officeDocument/2006/customXml" ds:itemID="{ABFEC315-9A17-4D4F-A710-1ED04935A7C6}">
  <ds:schemaRefs/>
</ds:datastoreItem>
</file>

<file path=customXml/itemProps3.xml><?xml version="1.0" encoding="utf-8"?>
<ds:datastoreItem xmlns:ds="http://schemas.openxmlformats.org/officeDocument/2006/customXml" ds:itemID="{EF4D87B4-FFD1-40D7-9DAF-0C4CEFB38E76}">
  <ds:schemaRefs/>
</ds:datastoreItem>
</file>

<file path=customXml/itemProps4.xml><?xml version="1.0" encoding="utf-8"?>
<ds:datastoreItem xmlns:ds="http://schemas.openxmlformats.org/officeDocument/2006/customXml" ds:itemID="{8B78FF8F-3F10-40D0-8CE1-2C1283F2E27A}">
  <ds:schemaRefs/>
</ds:datastoreItem>
</file>

<file path=customXml/itemProps5.xml><?xml version="1.0" encoding="utf-8"?>
<ds:datastoreItem xmlns:ds="http://schemas.openxmlformats.org/officeDocument/2006/customXml" ds:itemID="{22B1D6AB-CAC3-4AFD-8767-616C75F580CF}">
  <ds:schemaRefs/>
</ds:datastoreItem>
</file>

<file path=customXml/itemProps6.xml><?xml version="1.0" encoding="utf-8"?>
<ds:datastoreItem xmlns:ds="http://schemas.openxmlformats.org/officeDocument/2006/customXml" ds:itemID="{B0116167-C3A8-4D86-A97A-052ED560A572}">
  <ds:schemaRefs/>
</ds:datastoreItem>
</file>

<file path=customXml/itemProps7.xml><?xml version="1.0" encoding="utf-8"?>
<ds:datastoreItem xmlns:ds="http://schemas.openxmlformats.org/officeDocument/2006/customXml" ds:itemID="{DD26739C-2945-4088-99C6-6646D74347B4}">
  <ds:schemaRefs/>
</ds:datastoreItem>
</file>

<file path=customXml/itemProps8.xml><?xml version="1.0" encoding="utf-8"?>
<ds:datastoreItem xmlns:ds="http://schemas.openxmlformats.org/officeDocument/2006/customXml" ds:itemID="{A0553CC7-3C00-48C4-9D4A-6B11D02A200D}">
  <ds:schemaRefs/>
</ds:datastoreItem>
</file>

<file path=customXml/itemProps9.xml><?xml version="1.0" encoding="utf-8"?>
<ds:datastoreItem xmlns:ds="http://schemas.openxmlformats.org/officeDocument/2006/customXml" ds:itemID="{566BC63F-282C-4A10-AD50-07BF0EE9636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Analitica de ventas</vt:lpstr>
      <vt:lpstr>Seguimiento del presupuesto</vt:lpstr>
      <vt:lpstr>Analitica de ventas 1 Verde</vt:lpstr>
      <vt:lpstr>Analitica de ventas 2 Rojo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2024-11-01T11:50:19Z</dcterms:modified>
</cp:coreProperties>
</file>